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056" windowHeight="9120" activeTab="0"/>
  </bookViews>
  <sheets>
    <sheet name="1 кв" sheetId="1" r:id="rId1"/>
  </sheets>
  <definedNames>
    <definedName name="_xlnm.Print_Area" localSheetId="0">'1 кв'!$A$1:$F$78</definedName>
  </definedNames>
  <calcPr fullCalcOnLoad="1"/>
</workbook>
</file>

<file path=xl/sharedStrings.xml><?xml version="1.0" encoding="utf-8"?>
<sst xmlns="http://schemas.openxmlformats.org/spreadsheetml/2006/main" count="87" uniqueCount="79">
  <si>
    <t>Освіта</t>
  </si>
  <si>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</si>
  <si>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</si>
  <si>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</si>
  <si>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</si>
  <si>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 бюджетних установ</t>
  </si>
  <si>
    <t>Екологічний податок</t>
  </si>
  <si>
    <t>%  вико нання</t>
  </si>
  <si>
    <t>Всього доходів по спецфонду без власних надходжень установ</t>
  </si>
  <si>
    <t xml:space="preserve">         МІСЬКЕ          ФІНАНСОВЕ        УПРАВЛІННЯ           ІНФОРМУЄ</t>
  </si>
  <si>
    <t>ДОХОДИ</t>
  </si>
  <si>
    <t xml:space="preserve">виконання  </t>
  </si>
  <si>
    <t>Соціальний  захист населення</t>
  </si>
  <si>
    <t>Податок на доходи фізичних осіб</t>
  </si>
  <si>
    <t>Податок на прибуток</t>
  </si>
  <si>
    <t>Плата за надання інших адміністративних послуг</t>
  </si>
  <si>
    <t>Державне мито</t>
  </si>
  <si>
    <t xml:space="preserve">Інші надходження </t>
  </si>
  <si>
    <t>Видатки за рахунок власних надходжень бюджетних установ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</si>
  <si>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</si>
  <si>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Всього видатків по спецфонду без власних надходжень установ</t>
  </si>
  <si>
    <t>З А Г А Л Ь Н И Й       Ф О Н Д</t>
  </si>
  <si>
    <t xml:space="preserve">  - Єдиний податок</t>
  </si>
  <si>
    <t>Державне управління</t>
  </si>
  <si>
    <t>Охорона здоров'я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</si>
  <si>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</si>
  <si>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</si>
  <si>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 xml:space="preserve"> -надання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</si>
  <si>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Інша діяльність</t>
  </si>
  <si>
    <t xml:space="preserve">Утримання та розвиток автомобільних доріг та дорожньої інфраструктури </t>
  </si>
  <si>
    <t>Плата за розміщення тимчасово вільних коштів місцевих бюджетів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</si>
  <si>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</si>
  <si>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Офіційні трансферти</t>
  </si>
  <si>
    <t>Надходження коштів пайової участі у розвитку інфраструктури населеного пункту</t>
  </si>
  <si>
    <t>Сприяння розвитку малого та середнього підприємництва</t>
  </si>
  <si>
    <t>Будівництво освітніх закладів</t>
  </si>
  <si>
    <t>Внески до статутного капіталу суб'єктів господарювання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</si>
  <si>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</si>
  <si>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штрафи та інші санкції</t>
  </si>
  <si>
    <t xml:space="preserve"> план періоду</t>
  </si>
  <si>
    <t>Місцеві податки і збори, з них</t>
  </si>
  <si>
    <t xml:space="preserve">  -  Збір за місця для паркування</t>
  </si>
  <si>
    <t xml:space="preserve">    - Податок на  майно,в тому числі:</t>
  </si>
  <si>
    <t xml:space="preserve">                          ∙  транспортний податок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</si>
  <si>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</si>
  <si>
    <t>тис.грн</t>
  </si>
  <si>
    <t>Внутрішні податки на товари та послуги (акциз)</t>
  </si>
  <si>
    <t xml:space="preserve">        ∙ податок на нерухоме майно,     відмінне від земельної ділянки</t>
  </si>
  <si>
    <t xml:space="preserve">           ∙  плата за землю</t>
  </si>
  <si>
    <t>Усього доходів (без врахування міжбюджетних трансфертів)</t>
  </si>
  <si>
    <t>С П Е Ц І А Л Ь Н И Й    Ф О Н Д</t>
  </si>
  <si>
    <t>ВИДАТКИ</t>
  </si>
  <si>
    <t>РАЗОМ ДОХОДІВ ЗАГАЛЬНОГО ФОНДУ</t>
  </si>
  <si>
    <t>РАЗОМ  ДОХОДІВ СПЕЦІАЛЬНОГО ФОНДУ</t>
  </si>
  <si>
    <t>РАЗОМ ВИДАТКІВ ЗАГАЛЬНОГО ФОНДУ</t>
  </si>
  <si>
    <t>РАЗОМ ВИДАТКІВ СПЕЦІАЛЬНОГО ФОНДУ</t>
  </si>
  <si>
    <t>Освіта всього, в т.ч.</t>
  </si>
  <si>
    <t>Охорона здоров'я всього, в т.ч.</t>
  </si>
  <si>
    <t>Соціальний захист та соціальне забезпечення , в т.ч.</t>
  </si>
  <si>
    <t>заходи з питань дітей,сім'ї та молоді</t>
  </si>
  <si>
    <t xml:space="preserve">  - утримання та забезпечення діяльності центрів соціальних служб для  дітей та молоді</t>
  </si>
  <si>
    <t>Інші дотації з місцевого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</si>
  <si>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</si>
  <si>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</si>
  <si>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Інші заходи громадського порядку та безпеки</t>
  </si>
  <si>
    <t xml:space="preserve"> -багатопрофільна стаціонарна медична допомога населенню</t>
  </si>
  <si>
    <t xml:space="preserve"> -первинна медична допомога населенню</t>
  </si>
  <si>
    <t>Будівництво об'єктів житлово -комунального господарства</t>
  </si>
  <si>
    <t xml:space="preserve">             Виконання бюджету міської територіальної громади за І квартал 2021 року</t>
  </si>
  <si>
    <r>
      <t xml:space="preserve">виконано в І кв  2020 р </t>
    </r>
    <r>
      <rPr>
        <b/>
        <sz val="10"/>
        <rFont val="Times New Roman"/>
        <family val="1"/>
      </rPr>
      <t xml:space="preserve"> </t>
    </r>
  </si>
  <si>
    <t xml:space="preserve">% вико нання 2021р до 2020р </t>
  </si>
  <si>
    <t xml:space="preserve">виконано в І кв  2020 р </t>
  </si>
  <si>
    <t>Резервний фонд</t>
  </si>
  <si>
    <t>Заходи та роботи з мобілізаційної підготовки місцевого значення</t>
  </si>
  <si>
    <t>Будівництво споруд, установ та закладів фізичної культури і спорту</t>
  </si>
  <si>
    <t xml:space="preserve">    -надання загальної середньої освіти</t>
  </si>
  <si>
    <t xml:space="preserve">    -надання дошкільної освіти</t>
  </si>
  <si>
    <t xml:space="preserve">     -надання загальної середньої освіти</t>
  </si>
  <si>
    <t xml:space="preserve">   -надання спеціальної освіти мистецькими школами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</si>
</sst>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"/>
    <numFmt numFmtId="197" formatCode="0.000000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"/>
    <numFmt numFmtId="203" formatCode="#,##0.0_ ;[Red]\-#,##0.0\ "/>
    <numFmt numFmtId="204" formatCode="#,##0.000"/>
    <numFmt numFmtId="205" formatCode="#,##0.000000"/>
    <numFmt numFmtId="206" formatCode="#0.0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8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188" fontId="1" fillId="0" borderId="10" xfId="0" applyNumberFormat="1" applyFont="1" applyBorder="1" applyAlignment="1">
      <alignment horizontal="right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188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188" fontId="1" fillId="0" borderId="13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top"/>
    </xf>
    <xf numFmtId="0" fontId="1" fillId="0" borderId="10" xfId="0" applyFont="1" applyBorder="1" applyAlignment="1">
      <alignment horizontal="left" vertical="center" wrapText="1"/>
    </xf>
    <xf numFmtId="188" fontId="3" fillId="0" borderId="10" xfId="0" applyNumberFormat="1" applyFont="1" applyFill="1" applyBorder="1" applyAlignment="1">
      <alignment horizontal="right"/>
    </xf>
    <xf numFmtId="0" fontId="3" fillId="0" borderId="14" xfId="0" applyFont="1" applyBorder="1" applyAlignment="1">
      <alignment vertical="top" wrapText="1"/>
    </xf>
    <xf numFmtId="188" fontId="3" fillId="0" borderId="12" xfId="0" applyNumberFormat="1" applyFont="1" applyFill="1" applyBorder="1" applyAlignment="1">
      <alignment/>
    </xf>
    <xf numFmtId="0" fontId="3" fillId="0" borderId="15" xfId="0" applyFont="1" applyBorder="1" applyAlignment="1">
      <alignment horizontal="justify" vertical="top"/>
    </xf>
    <xf numFmtId="0" fontId="3" fillId="0" borderId="12" xfId="0" applyFont="1" applyFill="1" applyBorder="1" applyAlignment="1">
      <alignment vertical="top" wrapText="1"/>
    </xf>
    <xf numFmtId="0" fontId="3" fillId="0" borderId="16" xfId="0" applyFont="1" applyBorder="1" applyAlignment="1">
      <alignment horizontal="justify" vertical="top"/>
    </xf>
    <xf numFmtId="0" fontId="3" fillId="0" borderId="17" xfId="0" applyFont="1" applyBorder="1" applyAlignment="1">
      <alignment horizontal="right"/>
    </xf>
    <xf numFmtId="188" fontId="3" fillId="0" borderId="18" xfId="0" applyNumberFormat="1" applyFont="1" applyFill="1" applyBorder="1" applyAlignment="1">
      <alignment horizontal="right"/>
    </xf>
    <xf numFmtId="188" fontId="3" fillId="0" borderId="19" xfId="0" applyNumberFormat="1" applyFont="1" applyFill="1" applyBorder="1" applyAlignment="1">
      <alignment/>
    </xf>
    <xf numFmtId="188" fontId="3" fillId="0" borderId="20" xfId="0" applyNumberFormat="1" applyFont="1" applyFill="1" applyBorder="1" applyAlignment="1">
      <alignment horizontal="right"/>
    </xf>
    <xf numFmtId="188" fontId="3" fillId="0" borderId="21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right"/>
    </xf>
    <xf numFmtId="188" fontId="3" fillId="0" borderId="17" xfId="0" applyNumberFormat="1" applyFont="1" applyFill="1" applyBorder="1" applyAlignment="1">
      <alignment horizontal="right"/>
    </xf>
    <xf numFmtId="188" fontId="3" fillId="0" borderId="17" xfId="0" applyNumberFormat="1" applyFont="1" applyBorder="1" applyAlignment="1">
      <alignment horizontal="right"/>
    </xf>
    <xf numFmtId="188" fontId="3" fillId="0" borderId="2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88" fontId="3" fillId="0" borderId="23" xfId="0" applyNumberFormat="1" applyFont="1" applyBorder="1" applyAlignment="1">
      <alignment/>
    </xf>
    <xf numFmtId="188" fontId="3" fillId="0" borderId="22" xfId="0" applyNumberFormat="1" applyFont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188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88" fontId="3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188" fontId="3" fillId="0" borderId="10" xfId="0" applyNumberFormat="1" applyFont="1" applyFill="1" applyBorder="1" applyAlignment="1">
      <alignment/>
    </xf>
    <xf numFmtId="0" fontId="3" fillId="0" borderId="24" xfId="0" applyFont="1" applyBorder="1" applyAlignment="1">
      <alignment horizontal="justify" vertical="top"/>
    </xf>
    <xf numFmtId="0" fontId="3" fillId="0" borderId="25" xfId="0" applyFont="1" applyFill="1" applyBorder="1" applyAlignment="1">
      <alignment vertical="top" wrapText="1"/>
    </xf>
    <xf numFmtId="0" fontId="3" fillId="0" borderId="26" xfId="0" applyFont="1" applyBorder="1" applyAlignment="1">
      <alignment/>
    </xf>
    <xf numFmtId="188" fontId="3" fillId="0" borderId="26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24" xfId="0" applyFont="1" applyBorder="1" applyAlignment="1">
      <alignment horizontal="left" vertical="top"/>
    </xf>
    <xf numFmtId="0" fontId="3" fillId="33" borderId="27" xfId="0" applyFont="1" applyFill="1" applyBorder="1" applyAlignment="1">
      <alignment horizontal="justify" vertical="top" wrapText="1"/>
    </xf>
    <xf numFmtId="188" fontId="3" fillId="33" borderId="10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vertical="top" wrapText="1"/>
    </xf>
    <xf numFmtId="188" fontId="3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justify" vertical="top"/>
    </xf>
    <xf numFmtId="188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202" fontId="6" fillId="33" borderId="10" xfId="53" applyNumberFormat="1" applyFont="1" applyFill="1" applyBorder="1" applyAlignment="1">
      <alignment horizontal="right" vertical="center"/>
      <protection/>
    </xf>
    <xf numFmtId="188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 wrapText="1"/>
    </xf>
    <xf numFmtId="188" fontId="3" fillId="33" borderId="10" xfId="0" applyNumberFormat="1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188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="73" zoomScaleSheetLayoutView="73" zoomScalePageLayoutView="0" workbookViewId="0" topLeftCell="A52">
      <selection activeCell="N61" sqref="N61"/>
    </sheetView>
  </sheetViews>
  <sheetFormatPr defaultColWidth="9.00390625" defaultRowHeight="12.75"/>
  <cols>
    <col min="1" max="1" width="58.375" style="0" customWidth="1"/>
    <col min="2" max="2" width="10.50390625" style="0" bestFit="1" customWidth="1"/>
    <col min="3" max="3" width="10.125" style="0" customWidth="1"/>
    <col min="4" max="4" width="9.375" style="0" customWidth="1"/>
    <col min="5" max="6" width="10.125" style="0" customWidth="1"/>
  </cols>
  <sheetData>
    <row r="1" spans="1:7" ht="15">
      <c r="A1" s="77" t="s">
        <v>9</v>
      </c>
      <c r="B1" s="77"/>
      <c r="C1" s="77"/>
      <c r="D1" s="77"/>
      <c r="E1" s="77"/>
      <c r="F1" s="77"/>
      <c r="G1" s="4"/>
    </row>
    <row r="2" spans="1:7" ht="15">
      <c r="A2" s="77" t="s">
        <v>68</v>
      </c>
      <c r="B2" s="77"/>
      <c r="C2" s="77"/>
      <c r="D2" s="77"/>
      <c r="E2" s="77"/>
      <c r="F2" s="77"/>
      <c r="G2" s="4"/>
    </row>
    <row r="3" spans="1:7" ht="15">
      <c r="A3" s="3"/>
      <c r="B3" s="4"/>
      <c r="C3" s="4"/>
      <c r="D3" s="4"/>
      <c r="E3" s="4" t="s">
        <v>45</v>
      </c>
      <c r="F3" s="4"/>
      <c r="G3" s="1"/>
    </row>
    <row r="4" spans="1:7" ht="65.25" customHeight="1">
      <c r="A4" s="13" t="s">
        <v>10</v>
      </c>
      <c r="B4" s="14" t="s">
        <v>39</v>
      </c>
      <c r="C4" s="8" t="s">
        <v>11</v>
      </c>
      <c r="D4" s="8" t="s">
        <v>7</v>
      </c>
      <c r="E4" s="8" t="s">
        <v>69</v>
      </c>
      <c r="F4" s="7" t="s">
        <v>70</v>
      </c>
      <c r="G4" s="1"/>
    </row>
    <row r="5" spans="1:7" ht="18" thickBot="1">
      <c r="A5" s="78" t="s">
        <v>21</v>
      </c>
      <c r="B5" s="78"/>
      <c r="C5" s="78"/>
      <c r="D5" s="78"/>
      <c r="E5" s="78"/>
      <c r="F5" s="78"/>
      <c r="G5" s="12"/>
    </row>
    <row r="6" spans="1:6" ht="15">
      <c r="A6" s="51" t="s">
        <v>13</v>
      </c>
      <c r="B6" s="52">
        <v>21443.9</v>
      </c>
      <c r="C6" s="52">
        <v>22153.38</v>
      </c>
      <c r="D6" s="52">
        <f aca="true" t="shared" si="0" ref="D6:D13">C6/B6*100</f>
        <v>103.30853995775023</v>
      </c>
      <c r="E6" s="52">
        <v>19466.191510000004</v>
      </c>
      <c r="F6" s="52">
        <f aca="true" t="shared" si="1" ref="F6:F17">C6/E6*100</f>
        <v>113.80438740993357</v>
      </c>
    </row>
    <row r="7" spans="1:6" ht="15">
      <c r="A7" s="53" t="s">
        <v>14</v>
      </c>
      <c r="B7" s="52">
        <v>2</v>
      </c>
      <c r="C7" s="52">
        <v>9.702</v>
      </c>
      <c r="D7" s="52">
        <f t="shared" si="0"/>
        <v>485.1</v>
      </c>
      <c r="E7" s="52">
        <v>5.422</v>
      </c>
      <c r="F7" s="52">
        <f t="shared" si="1"/>
        <v>178.93766137956476</v>
      </c>
    </row>
    <row r="8" spans="1:6" ht="19.5" customHeight="1">
      <c r="A8" s="54" t="s">
        <v>46</v>
      </c>
      <c r="B8" s="55">
        <v>2474</v>
      </c>
      <c r="C8" s="52">
        <v>2313.7</v>
      </c>
      <c r="D8" s="55">
        <f t="shared" si="0"/>
        <v>93.52061438965238</v>
      </c>
      <c r="E8" s="55">
        <v>1783.09561</v>
      </c>
      <c r="F8" s="55">
        <f t="shared" si="1"/>
        <v>129.7574839523047</v>
      </c>
    </row>
    <row r="9" spans="1:6" ht="15">
      <c r="A9" s="53" t="s">
        <v>40</v>
      </c>
      <c r="B9" s="52">
        <f>B10+B14+B15</f>
        <v>8654.099999999999</v>
      </c>
      <c r="C9" s="52">
        <f>C10+C14+C15</f>
        <v>8952.45</v>
      </c>
      <c r="D9" s="52">
        <f t="shared" si="0"/>
        <v>103.44749887336641</v>
      </c>
      <c r="E9" s="52">
        <f>E10+E14+E15</f>
        <v>7628.085239999999</v>
      </c>
      <c r="F9" s="52">
        <f t="shared" si="1"/>
        <v>117.361693247151</v>
      </c>
    </row>
    <row r="10" spans="1:6" ht="15">
      <c r="A10" s="56" t="s">
        <v>42</v>
      </c>
      <c r="B10" s="52">
        <f>B11+B12+B13</f>
        <v>5547.299999999999</v>
      </c>
      <c r="C10" s="52">
        <f>C11+C12+C13</f>
        <v>5786.85</v>
      </c>
      <c r="D10" s="52">
        <f t="shared" si="0"/>
        <v>104.31831701909037</v>
      </c>
      <c r="E10" s="52">
        <f>E11+E12+E13</f>
        <v>4988.35628</v>
      </c>
      <c r="F10" s="52">
        <f t="shared" si="1"/>
        <v>116.00715095674762</v>
      </c>
    </row>
    <row r="11" spans="1:6" ht="31.5" customHeight="1">
      <c r="A11" s="53" t="s">
        <v>47</v>
      </c>
      <c r="B11" s="52">
        <v>1453.6</v>
      </c>
      <c r="C11" s="52">
        <v>1459.15</v>
      </c>
      <c r="D11" s="52">
        <f t="shared" si="0"/>
        <v>100.38181067694003</v>
      </c>
      <c r="E11" s="55">
        <v>851.43868</v>
      </c>
      <c r="F11" s="52">
        <f t="shared" si="1"/>
        <v>171.37464320977293</v>
      </c>
    </row>
    <row r="12" spans="1:6" ht="14.25" customHeight="1">
      <c r="A12" s="54" t="s">
        <v>48</v>
      </c>
      <c r="B12" s="55">
        <v>4091.7</v>
      </c>
      <c r="C12" s="52">
        <v>4325.6</v>
      </c>
      <c r="D12" s="55">
        <f t="shared" si="0"/>
        <v>105.71645037514972</v>
      </c>
      <c r="E12" s="55">
        <v>4136.9176</v>
      </c>
      <c r="F12" s="55">
        <f t="shared" si="1"/>
        <v>104.56094170210208</v>
      </c>
    </row>
    <row r="13" spans="1:6" ht="15">
      <c r="A13" s="53" t="s">
        <v>43</v>
      </c>
      <c r="B13" s="52">
        <v>2</v>
      </c>
      <c r="C13" s="52">
        <v>2.1</v>
      </c>
      <c r="D13" s="57">
        <f t="shared" si="0"/>
        <v>105</v>
      </c>
      <c r="E13" s="52">
        <v>0</v>
      </c>
      <c r="F13" s="52"/>
    </row>
    <row r="14" spans="1:6" ht="15">
      <c r="A14" s="53" t="s">
        <v>41</v>
      </c>
      <c r="B14" s="52">
        <v>0</v>
      </c>
      <c r="C14" s="52">
        <v>0</v>
      </c>
      <c r="D14" s="57"/>
      <c r="E14" s="52">
        <v>0.9</v>
      </c>
      <c r="F14" s="52">
        <f t="shared" si="1"/>
        <v>0</v>
      </c>
    </row>
    <row r="15" spans="1:6" ht="15">
      <c r="A15" s="53" t="s">
        <v>22</v>
      </c>
      <c r="B15" s="52">
        <v>3106.8</v>
      </c>
      <c r="C15" s="52">
        <v>3165.6</v>
      </c>
      <c r="D15" s="52">
        <f>C15/B15*100</f>
        <v>101.8926226342217</v>
      </c>
      <c r="E15" s="52">
        <v>2638.82896</v>
      </c>
      <c r="F15" s="52">
        <f t="shared" si="1"/>
        <v>119.96230327864828</v>
      </c>
    </row>
    <row r="16" spans="1:6" ht="48" customHeight="1">
      <c r="A16" s="58" t="s">
        <v>31</v>
      </c>
      <c r="B16" s="52">
        <v>0.8</v>
      </c>
      <c r="C16" s="52">
        <v>2.695</v>
      </c>
      <c r="D16" s="52">
        <f>C16/B16*100</f>
        <v>336.87499999999994</v>
      </c>
      <c r="E16" s="52">
        <v>0</v>
      </c>
      <c r="F16" s="52"/>
    </row>
    <row r="17" spans="1:6" ht="30.75">
      <c r="A17" s="58" t="s">
        <v>30</v>
      </c>
      <c r="B17" s="52">
        <v>0</v>
      </c>
      <c r="C17" s="52">
        <v>135.89041</v>
      </c>
      <c r="D17" s="52"/>
      <c r="E17" s="52">
        <v>189.91312</v>
      </c>
      <c r="F17" s="52">
        <f t="shared" si="1"/>
        <v>71.55398742330178</v>
      </c>
    </row>
    <row r="18" spans="1:6" ht="15">
      <c r="A18" s="56" t="s">
        <v>38</v>
      </c>
      <c r="B18" s="52">
        <v>8.4</v>
      </c>
      <c r="C18" s="52">
        <v>7.6053</v>
      </c>
      <c r="D18" s="52">
        <f aca="true" t="shared" si="2" ref="D18:D26">C18/B18*100</f>
        <v>90.53928571428571</v>
      </c>
      <c r="E18" s="52">
        <v>5.29802</v>
      </c>
      <c r="F18" s="52">
        <f aca="true" t="shared" si="3" ref="F18:F24">C18/E18*100</f>
        <v>143.54985447393554</v>
      </c>
    </row>
    <row r="19" spans="1:6" ht="47.25" customHeight="1">
      <c r="A19" s="56" t="s">
        <v>37</v>
      </c>
      <c r="B19" s="52">
        <v>0</v>
      </c>
      <c r="C19" s="52">
        <v>51</v>
      </c>
      <c r="D19" s="52"/>
      <c r="E19" s="52">
        <v>20.4</v>
      </c>
      <c r="F19" s="52">
        <f t="shared" si="3"/>
        <v>250</v>
      </c>
    </row>
    <row r="20" spans="1:6" ht="17.25" customHeight="1">
      <c r="A20" s="58" t="s">
        <v>15</v>
      </c>
      <c r="B20" s="52">
        <v>180.1</v>
      </c>
      <c r="C20" s="52">
        <v>186.585</v>
      </c>
      <c r="D20" s="52">
        <f t="shared" si="2"/>
        <v>103.60077734591894</v>
      </c>
      <c r="E20" s="52">
        <v>248.64054000000002</v>
      </c>
      <c r="F20" s="52">
        <f t="shared" si="3"/>
        <v>75.04206675226816</v>
      </c>
    </row>
    <row r="21" spans="1:6" ht="48" customHeight="1">
      <c r="A21" s="58" t="s">
        <v>44</v>
      </c>
      <c r="B21" s="52">
        <v>48.7</v>
      </c>
      <c r="C21" s="52">
        <v>49.715</v>
      </c>
      <c r="D21" s="52">
        <f t="shared" si="2"/>
        <v>102.08418891170432</v>
      </c>
      <c r="E21" s="52">
        <v>52.66927</v>
      </c>
      <c r="F21" s="52">
        <f t="shared" si="3"/>
        <v>94.39090384203162</v>
      </c>
    </row>
    <row r="22" spans="1:6" ht="15">
      <c r="A22" s="58" t="s">
        <v>16</v>
      </c>
      <c r="B22" s="52">
        <v>80.8</v>
      </c>
      <c r="C22" s="52">
        <v>86.33973</v>
      </c>
      <c r="D22" s="52">
        <f>C22/B22*100</f>
        <v>106.85610148514853</v>
      </c>
      <c r="E22" s="52">
        <v>49.86054</v>
      </c>
      <c r="F22" s="52">
        <f>C22/E22*100</f>
        <v>173.16244469073138</v>
      </c>
    </row>
    <row r="23" spans="1:6" ht="18">
      <c r="A23" s="55" t="s">
        <v>17</v>
      </c>
      <c r="B23" s="55">
        <v>37.9</v>
      </c>
      <c r="C23" s="59">
        <v>37.97</v>
      </c>
      <c r="D23" s="55">
        <f>C23/B23*100</f>
        <v>100.18469656992085</v>
      </c>
      <c r="E23" s="59">
        <f>30.83592+0.03831</f>
        <v>30.87423</v>
      </c>
      <c r="F23" s="55">
        <f>C23/E23*100</f>
        <v>122.98282418703235</v>
      </c>
    </row>
    <row r="24" spans="1:6" ht="30.75">
      <c r="A24" s="14" t="s">
        <v>49</v>
      </c>
      <c r="B24" s="60">
        <f>B6+B7+B8+B9+B16+B17+B18+B19+B20+B21+B22+B23</f>
        <v>32930.700000000004</v>
      </c>
      <c r="C24" s="60">
        <f>C6+C7+C8+C9+C16+C17+C18+C19+C20+C21+C22+C23</f>
        <v>33987.03244</v>
      </c>
      <c r="D24" s="60">
        <v>100</v>
      </c>
      <c r="E24" s="60">
        <f>E6+E7+E8+E9+E16+E17+E18+E19+E20+E21+E22+E23</f>
        <v>29480.450080000006</v>
      </c>
      <c r="F24" s="60">
        <f t="shared" si="3"/>
        <v>115.28668099628958</v>
      </c>
    </row>
    <row r="25" spans="1:6" ht="18.75" customHeight="1">
      <c r="A25" s="14" t="s">
        <v>32</v>
      </c>
      <c r="B25" s="60">
        <v>20403.3</v>
      </c>
      <c r="C25" s="60">
        <v>20133.267</v>
      </c>
      <c r="D25" s="60">
        <f t="shared" si="2"/>
        <v>98.67652291541074</v>
      </c>
      <c r="E25" s="60">
        <v>31478.375999999997</v>
      </c>
      <c r="F25" s="60">
        <f>C25/E25*100</f>
        <v>63.9590396912471</v>
      </c>
    </row>
    <row r="26" spans="1:6" ht="18.75" customHeight="1">
      <c r="A26" s="61" t="s">
        <v>52</v>
      </c>
      <c r="B26" s="60">
        <f>B24+B25</f>
        <v>53334</v>
      </c>
      <c r="C26" s="60">
        <f>C24+C25</f>
        <v>54120.29944</v>
      </c>
      <c r="D26" s="60">
        <f t="shared" si="2"/>
        <v>101.47429302133723</v>
      </c>
      <c r="E26" s="60">
        <f>E24+E25</f>
        <v>60958.82608</v>
      </c>
      <c r="F26" s="60">
        <f>C26/E26*100</f>
        <v>88.78172845548997</v>
      </c>
    </row>
    <row r="27" spans="1:6" ht="15">
      <c r="A27" s="70" t="s">
        <v>50</v>
      </c>
      <c r="B27" s="71"/>
      <c r="C27" s="71"/>
      <c r="D27" s="71"/>
      <c r="E27" s="71"/>
      <c r="F27" s="72"/>
    </row>
    <row r="28" spans="1:6" ht="15">
      <c r="A28" s="62" t="s">
        <v>6</v>
      </c>
      <c r="B28" s="62">
        <v>5.1</v>
      </c>
      <c r="C28" s="63">
        <v>4.92567</v>
      </c>
      <c r="D28" s="63">
        <f aca="true" t="shared" si="4" ref="D28:D35">C28/B28*100</f>
        <v>96.58176470588236</v>
      </c>
      <c r="E28" s="63">
        <v>4.3985</v>
      </c>
      <c r="F28" s="63">
        <f aca="true" t="shared" si="5" ref="F28:F35">C28/E28*100</f>
        <v>111.98522223485278</v>
      </c>
    </row>
    <row r="29" spans="1:6" ht="48" customHeight="1">
      <c r="A29" s="64" t="s">
        <v>19</v>
      </c>
      <c r="B29" s="55">
        <v>0.25</v>
      </c>
      <c r="C29" s="55">
        <v>0.25025</v>
      </c>
      <c r="D29" s="55">
        <f t="shared" si="4"/>
        <v>100.1</v>
      </c>
      <c r="E29" s="55">
        <v>0</v>
      </c>
      <c r="F29" s="63"/>
    </row>
    <row r="30" spans="1:6" ht="2.25" customHeight="1">
      <c r="A30" s="64" t="s">
        <v>33</v>
      </c>
      <c r="B30" s="55">
        <v>0</v>
      </c>
      <c r="C30" s="55"/>
      <c r="D30" s="55" t="e">
        <f t="shared" si="4"/>
        <v>#DIV/0!</v>
      </c>
      <c r="E30" s="55">
        <v>0</v>
      </c>
      <c r="F30" s="63" t="e">
        <f t="shared" si="5"/>
        <v>#DIV/0!</v>
      </c>
    </row>
    <row r="31" spans="1:6" ht="45.75" customHeight="1">
      <c r="A31" s="64" t="s">
        <v>62</v>
      </c>
      <c r="B31" s="55">
        <v>0</v>
      </c>
      <c r="C31" s="55">
        <v>0</v>
      </c>
      <c r="D31" s="55"/>
      <c r="E31" s="55">
        <v>47.776</v>
      </c>
      <c r="F31" s="55">
        <f t="shared" si="5"/>
        <v>0</v>
      </c>
    </row>
    <row r="32" spans="1:6" ht="75.75" customHeight="1">
      <c r="A32" s="64" t="s">
        <v>63</v>
      </c>
      <c r="B32" s="55">
        <v>0</v>
      </c>
      <c r="C32" s="55">
        <v>0</v>
      </c>
      <c r="D32" s="55"/>
      <c r="E32" s="55">
        <v>395.18286</v>
      </c>
      <c r="F32" s="55">
        <f t="shared" si="5"/>
        <v>0</v>
      </c>
    </row>
    <row r="33" spans="1:6" ht="30.75">
      <c r="A33" s="14" t="s">
        <v>8</v>
      </c>
      <c r="B33" s="60">
        <f>B28+B29+B30+B31+B32</f>
        <v>5.35</v>
      </c>
      <c r="C33" s="60">
        <f>C28+C29+C30+C31+C32</f>
        <v>5.1759200000000005</v>
      </c>
      <c r="D33" s="55">
        <f t="shared" si="4"/>
        <v>96.74616822429908</v>
      </c>
      <c r="E33" s="60">
        <f>E28+E29+E30+E31+E32</f>
        <v>447.35736</v>
      </c>
      <c r="F33" s="60">
        <f t="shared" si="5"/>
        <v>1.1569989594001537</v>
      </c>
    </row>
    <row r="34" spans="1:6" ht="15">
      <c r="A34" s="65" t="s">
        <v>5</v>
      </c>
      <c r="B34" s="60">
        <v>4146.57525</v>
      </c>
      <c r="C34" s="60">
        <v>1246.31</v>
      </c>
      <c r="D34" s="66">
        <f t="shared" si="4"/>
        <v>30.056370012819617</v>
      </c>
      <c r="E34" s="60">
        <v>1167.121</v>
      </c>
      <c r="F34" s="66">
        <f t="shared" si="5"/>
        <v>106.78498630390507</v>
      </c>
    </row>
    <row r="35" spans="1:6" ht="23.25" customHeight="1">
      <c r="A35" s="67" t="s">
        <v>53</v>
      </c>
      <c r="B35" s="60">
        <f>B33+B34</f>
        <v>4151.92525</v>
      </c>
      <c r="C35" s="60">
        <f>C33+C34</f>
        <v>1251.4859199999999</v>
      </c>
      <c r="D35" s="60">
        <f t="shared" si="4"/>
        <v>30.142303742101323</v>
      </c>
      <c r="E35" s="60">
        <f>E33+E34</f>
        <v>1614.47836</v>
      </c>
      <c r="F35" s="60">
        <f t="shared" si="5"/>
        <v>77.51642580083885</v>
      </c>
    </row>
    <row r="37" spans="1:6" ht="59.25" customHeight="1">
      <c r="A37" s="13" t="s">
        <v>51</v>
      </c>
      <c r="B37" s="14" t="s">
        <v>39</v>
      </c>
      <c r="C37" s="14" t="s">
        <v>11</v>
      </c>
      <c r="D37" s="8" t="s">
        <v>7</v>
      </c>
      <c r="E37" s="8" t="s">
        <v>71</v>
      </c>
      <c r="F37" s="7" t="s">
        <v>70</v>
      </c>
    </row>
    <row r="38" spans="1:6" s="49" customFormat="1" ht="18" thickBot="1">
      <c r="A38" s="73" t="s">
        <v>21</v>
      </c>
      <c r="B38" s="73"/>
      <c r="C38" s="73"/>
      <c r="D38" s="73"/>
      <c r="E38" s="73"/>
      <c r="F38" s="73"/>
    </row>
    <row r="39" spans="1:6" ht="15">
      <c r="A39" s="21" t="s">
        <v>23</v>
      </c>
      <c r="B39" s="22">
        <v>8343.8</v>
      </c>
      <c r="C39" s="30">
        <v>7134</v>
      </c>
      <c r="D39" s="23">
        <f aca="true" t="shared" si="6" ref="D39:D46">C39/B39*100</f>
        <v>85.50061123229224</v>
      </c>
      <c r="E39" s="22">
        <v>5271.4</v>
      </c>
      <c r="F39" s="24">
        <f aca="true" t="shared" si="7" ref="F39:F45">C39/E39*100</f>
        <v>135.33406685131087</v>
      </c>
    </row>
    <row r="40" spans="1:6" ht="15">
      <c r="A40" s="19" t="s">
        <v>56</v>
      </c>
      <c r="B40" s="22">
        <v>36657.7</v>
      </c>
      <c r="C40" s="30">
        <v>30403.134</v>
      </c>
      <c r="D40" s="25">
        <f t="shared" si="6"/>
        <v>82.93792027323046</v>
      </c>
      <c r="E40" s="22">
        <v>20713.3</v>
      </c>
      <c r="F40" s="26">
        <f t="shared" si="7"/>
        <v>146.78073508325568</v>
      </c>
    </row>
    <row r="41" spans="1:6" ht="15">
      <c r="A41" s="19" t="s">
        <v>76</v>
      </c>
      <c r="B41" s="22">
        <v>9667.3</v>
      </c>
      <c r="C41" s="22">
        <v>8384.6</v>
      </c>
      <c r="D41" s="25">
        <f t="shared" si="6"/>
        <v>86.73155896682631</v>
      </c>
      <c r="E41" s="22">
        <v>6140.9</v>
      </c>
      <c r="F41" s="26">
        <f t="shared" si="7"/>
        <v>136.53698969206468</v>
      </c>
    </row>
    <row r="42" spans="1:6" ht="15">
      <c r="A42" s="19" t="s">
        <v>77</v>
      </c>
      <c r="B42" s="30">
        <f>7116.4+15776.9+84.7</f>
        <v>22978</v>
      </c>
      <c r="C42" s="30">
        <f>5481.095+13094.689</f>
        <v>18575.784</v>
      </c>
      <c r="D42" s="25">
        <f t="shared" si="6"/>
        <v>80.84160501349118</v>
      </c>
      <c r="E42" s="22">
        <v>12060.3</v>
      </c>
      <c r="F42" s="26">
        <f t="shared" si="7"/>
        <v>154.02422825302853</v>
      </c>
    </row>
    <row r="43" spans="1:6" ht="15">
      <c r="A43" s="19" t="s">
        <v>78</v>
      </c>
      <c r="B43" s="22">
        <v>1490.2</v>
      </c>
      <c r="C43" s="22">
        <v>1435.4</v>
      </c>
      <c r="D43" s="25">
        <f t="shared" si="6"/>
        <v>96.32264125620722</v>
      </c>
      <c r="E43" s="22">
        <v>1002.2</v>
      </c>
      <c r="F43" s="26">
        <f t="shared" si="7"/>
        <v>143.2249052085412</v>
      </c>
    </row>
    <row r="44" spans="1:6" ht="15">
      <c r="A44" s="19" t="s">
        <v>57</v>
      </c>
      <c r="B44" s="22">
        <v>5872.2</v>
      </c>
      <c r="C44" s="22">
        <v>2152.5</v>
      </c>
      <c r="D44" s="25">
        <f t="shared" si="6"/>
        <v>36.65576785531828</v>
      </c>
      <c r="E44" s="22">
        <v>14694.4</v>
      </c>
      <c r="F44" s="26">
        <f t="shared" si="7"/>
        <v>14.6484375</v>
      </c>
    </row>
    <row r="45" spans="1:6" ht="18" customHeight="1">
      <c r="A45" s="50" t="s">
        <v>65</v>
      </c>
      <c r="B45" s="22">
        <v>3172.8</v>
      </c>
      <c r="C45" s="22">
        <v>1160</v>
      </c>
      <c r="D45" s="25">
        <f t="shared" si="6"/>
        <v>36.560766515380735</v>
      </c>
      <c r="E45" s="22">
        <v>13313.7</v>
      </c>
      <c r="F45" s="26">
        <f t="shared" si="7"/>
        <v>8.712829641647325</v>
      </c>
    </row>
    <row r="46" spans="1:6" ht="15">
      <c r="A46" s="45" t="s">
        <v>66</v>
      </c>
      <c r="B46" s="22">
        <v>1395.7</v>
      </c>
      <c r="C46" s="30">
        <v>588.5</v>
      </c>
      <c r="D46" s="25">
        <f t="shared" si="6"/>
        <v>42.16522175252561</v>
      </c>
      <c r="E46" s="30">
        <v>821</v>
      </c>
      <c r="F46" s="26">
        <f>C46/E46*100</f>
        <v>71.68087697929354</v>
      </c>
    </row>
    <row r="47" spans="1:6" ht="21" customHeight="1">
      <c r="A47" s="27" t="s">
        <v>58</v>
      </c>
      <c r="B47" s="28">
        <v>2300.8</v>
      </c>
      <c r="C47" s="30">
        <v>1947.289</v>
      </c>
      <c r="D47" s="29">
        <f aca="true" t="shared" si="8" ref="D47:D52">C47/B47*100</f>
        <v>84.63530076495131</v>
      </c>
      <c r="E47" s="22">
        <v>1532.6</v>
      </c>
      <c r="F47" s="31">
        <f aca="true" t="shared" si="9" ref="F47:F52">C47/E47*100</f>
        <v>127.05787550567665</v>
      </c>
    </row>
    <row r="48" spans="1:6" ht="15">
      <c r="A48" s="20" t="s">
        <v>59</v>
      </c>
      <c r="B48" s="32">
        <f>12.7+1.8</f>
        <v>14.5</v>
      </c>
      <c r="C48" s="32">
        <f>6.9+1.8</f>
        <v>8.700000000000001</v>
      </c>
      <c r="D48" s="18">
        <f t="shared" si="8"/>
        <v>60.00000000000001</v>
      </c>
      <c r="E48" s="32">
        <v>7.2</v>
      </c>
      <c r="F48" s="33">
        <f t="shared" si="9"/>
        <v>120.83333333333334</v>
      </c>
    </row>
    <row r="49" spans="1:6" ht="29.25" customHeight="1">
      <c r="A49" s="35" t="s">
        <v>25</v>
      </c>
      <c r="B49" s="41">
        <v>548</v>
      </c>
      <c r="C49" s="22">
        <v>548</v>
      </c>
      <c r="D49" s="30">
        <f t="shared" si="8"/>
        <v>100</v>
      </c>
      <c r="E49" s="22">
        <v>314.8</v>
      </c>
      <c r="F49" s="34">
        <f t="shared" si="9"/>
        <v>174.0787801778907</v>
      </c>
    </row>
    <row r="50" spans="1:6" ht="30.75">
      <c r="A50" s="35" t="s">
        <v>26</v>
      </c>
      <c r="B50" s="28">
        <v>62.5</v>
      </c>
      <c r="C50" s="22">
        <v>2.5</v>
      </c>
      <c r="D50" s="30">
        <f t="shared" si="8"/>
        <v>4</v>
      </c>
      <c r="E50" s="22">
        <v>66.1</v>
      </c>
      <c r="F50" s="34">
        <f t="shared" si="9"/>
        <v>3.7821482602118004</v>
      </c>
    </row>
    <row r="51" spans="1:6" ht="46.5" customHeight="1">
      <c r="A51" s="20" t="s">
        <v>27</v>
      </c>
      <c r="B51" s="32">
        <v>1058.3</v>
      </c>
      <c r="C51" s="36">
        <v>970.46</v>
      </c>
      <c r="D51" s="36">
        <f t="shared" si="8"/>
        <v>91.69989605971843</v>
      </c>
      <c r="E51" s="36">
        <v>606.2</v>
      </c>
      <c r="F51" s="33">
        <f t="shared" si="9"/>
        <v>160.0890795117123</v>
      </c>
    </row>
    <row r="52" spans="1:6" ht="31.5" customHeight="1">
      <c r="A52" s="46" t="s">
        <v>60</v>
      </c>
      <c r="B52" s="47">
        <v>255.3</v>
      </c>
      <c r="C52" s="48">
        <v>239.211</v>
      </c>
      <c r="D52" s="36">
        <f t="shared" si="8"/>
        <v>93.69800235017627</v>
      </c>
      <c r="E52" s="48">
        <v>162.6</v>
      </c>
      <c r="F52" s="33">
        <f t="shared" si="9"/>
        <v>147.11623616236164</v>
      </c>
    </row>
    <row r="53" spans="1:6" ht="15">
      <c r="A53" s="19" t="s">
        <v>1</v>
      </c>
      <c r="B53" s="30">
        <f>B47-B48-B49-B50-B51-B52</f>
        <v>362.2000000000002</v>
      </c>
      <c r="C53" s="30">
        <f>173.911+4.409</f>
        <v>178.32</v>
      </c>
      <c r="D53" s="30">
        <f aca="true" t="shared" si="10" ref="D53:D63">C53/B53*100</f>
        <v>49.23246824958583</v>
      </c>
      <c r="E53" s="30">
        <f>E47-E48-E49-E50-E51-E52</f>
        <v>375.69999999999993</v>
      </c>
      <c r="F53" s="33">
        <f aca="true" t="shared" si="11" ref="F53:F63">C53/E53*100</f>
        <v>47.46340165025287</v>
      </c>
    </row>
    <row r="54" spans="1:6" ht="15">
      <c r="A54" s="37" t="s">
        <v>3</v>
      </c>
      <c r="B54" s="22">
        <v>335.1</v>
      </c>
      <c r="C54" s="30">
        <v>280.427</v>
      </c>
      <c r="D54" s="30">
        <f t="shared" si="10"/>
        <v>83.684571769621</v>
      </c>
      <c r="E54" s="22">
        <v>206.6</v>
      </c>
      <c r="F54" s="33">
        <f t="shared" si="11"/>
        <v>135.73426911907066</v>
      </c>
    </row>
    <row r="55" spans="1:6" ht="15">
      <c r="A55" s="38" t="s">
        <v>4</v>
      </c>
      <c r="B55" s="22">
        <v>1030.5</v>
      </c>
      <c r="C55" s="30">
        <v>954.37</v>
      </c>
      <c r="D55" s="30">
        <f t="shared" si="10"/>
        <v>92.61232411450752</v>
      </c>
      <c r="E55" s="22">
        <v>585.1</v>
      </c>
      <c r="F55" s="33">
        <f t="shared" si="11"/>
        <v>163.1122884976927</v>
      </c>
    </row>
    <row r="56" spans="1:6" ht="15">
      <c r="A56" s="19" t="s">
        <v>2</v>
      </c>
      <c r="B56" s="22">
        <v>1880.5</v>
      </c>
      <c r="C56" s="30">
        <v>1319.429</v>
      </c>
      <c r="D56" s="30">
        <f t="shared" si="10"/>
        <v>70.16373304972082</v>
      </c>
      <c r="E56" s="22">
        <v>1164.8</v>
      </c>
      <c r="F56" s="33">
        <f t="shared" si="11"/>
        <v>113.27515453296704</v>
      </c>
    </row>
    <row r="57" spans="1:6" ht="30.75">
      <c r="A57" s="39" t="s">
        <v>29</v>
      </c>
      <c r="B57" s="41">
        <v>1622.33</v>
      </c>
      <c r="C57" s="41">
        <v>547.146</v>
      </c>
      <c r="D57" s="40">
        <f t="shared" si="10"/>
        <v>33.72593738635173</v>
      </c>
      <c r="E57" s="28">
        <v>110</v>
      </c>
      <c r="F57" s="40">
        <f t="shared" si="11"/>
        <v>497.4054545454545</v>
      </c>
    </row>
    <row r="58" spans="1:6" ht="17.25" customHeight="1">
      <c r="A58" s="17" t="s">
        <v>34</v>
      </c>
      <c r="B58" s="22">
        <v>0.6</v>
      </c>
      <c r="C58" s="41">
        <v>0.423</v>
      </c>
      <c r="D58" s="40">
        <f t="shared" si="10"/>
        <v>70.5</v>
      </c>
      <c r="E58" s="28">
        <v>0.3</v>
      </c>
      <c r="F58" s="40">
        <f t="shared" si="11"/>
        <v>141</v>
      </c>
    </row>
    <row r="59" spans="1:6" ht="17.25" customHeight="1">
      <c r="A59" s="17" t="s">
        <v>64</v>
      </c>
      <c r="B59" s="22">
        <v>252.4</v>
      </c>
      <c r="C59" s="41">
        <v>90.844</v>
      </c>
      <c r="D59" s="40">
        <f t="shared" si="10"/>
        <v>35.99207606973059</v>
      </c>
      <c r="E59" s="28">
        <v>78.7</v>
      </c>
      <c r="F59" s="33">
        <f t="shared" si="11"/>
        <v>115.43074968233798</v>
      </c>
    </row>
    <row r="60" spans="1:6" ht="15">
      <c r="A60" s="17" t="s">
        <v>28</v>
      </c>
      <c r="B60" s="30">
        <f>8.73</f>
        <v>8.73</v>
      </c>
      <c r="C60" s="28">
        <v>0</v>
      </c>
      <c r="D60" s="40">
        <f t="shared" si="10"/>
        <v>0</v>
      </c>
      <c r="E60" s="69">
        <v>24.5</v>
      </c>
      <c r="F60" s="33">
        <f t="shared" si="11"/>
        <v>0</v>
      </c>
    </row>
    <row r="61" spans="1:6" ht="27" customHeight="1">
      <c r="A61" s="17" t="s">
        <v>73</v>
      </c>
      <c r="B61" s="22">
        <v>197.2</v>
      </c>
      <c r="C61" s="22">
        <v>0</v>
      </c>
      <c r="D61" s="40">
        <f t="shared" si="10"/>
        <v>0</v>
      </c>
      <c r="E61" s="22">
        <v>9</v>
      </c>
      <c r="F61" s="48">
        <f t="shared" si="11"/>
        <v>0</v>
      </c>
    </row>
    <row r="62" spans="1:6" ht="17.25" customHeight="1">
      <c r="A62" s="17" t="s">
        <v>72</v>
      </c>
      <c r="B62" s="30">
        <v>250</v>
      </c>
      <c r="C62" s="30">
        <v>0</v>
      </c>
      <c r="D62" s="40">
        <f t="shared" si="10"/>
        <v>0</v>
      </c>
      <c r="E62" s="30">
        <v>0</v>
      </c>
      <c r="F62" s="48"/>
    </row>
    <row r="63" spans="1:6" ht="15">
      <c r="A63" s="39" t="s">
        <v>61</v>
      </c>
      <c r="B63" s="22">
        <v>16.5</v>
      </c>
      <c r="C63" s="22">
        <v>16.48</v>
      </c>
      <c r="D63" s="40">
        <f t="shared" si="10"/>
        <v>99.87878787878788</v>
      </c>
      <c r="E63" s="30">
        <v>18</v>
      </c>
      <c r="F63" s="48">
        <f t="shared" si="11"/>
        <v>91.55555555555556</v>
      </c>
    </row>
    <row r="64" spans="1:6" ht="22.5" customHeight="1">
      <c r="A64" s="10" t="s">
        <v>54</v>
      </c>
      <c r="B64" s="9">
        <f>B39+B40+B44+B47+B54+B55+B56+B57+B58+B60+B61+B63+B62+B59</f>
        <v>58768.36</v>
      </c>
      <c r="C64" s="9">
        <f>C39+C40+C44+C47+C54+C55+C56+C57+C58+C60+C61+C63+C62+C59</f>
        <v>44846.04200000001</v>
      </c>
      <c r="D64" s="11">
        <f>C64/B64*100</f>
        <v>76.30984087355851</v>
      </c>
      <c r="E64" s="9">
        <f>E39+E40+E44+E47+E54+E55+E56+E57+E58+E60+E61+E63+E62+E59</f>
        <v>44408.7</v>
      </c>
      <c r="F64" s="9">
        <f>C64/E64*100</f>
        <v>100.9848115346768</v>
      </c>
    </row>
    <row r="65" spans="1:6" s="49" customFormat="1" ht="20.25" customHeight="1">
      <c r="A65" s="74" t="s">
        <v>50</v>
      </c>
      <c r="B65" s="75"/>
      <c r="C65" s="75"/>
      <c r="D65" s="75"/>
      <c r="E65" s="75"/>
      <c r="F65" s="76"/>
    </row>
    <row r="66" spans="1:6" ht="15">
      <c r="A66" s="27" t="s">
        <v>23</v>
      </c>
      <c r="B66" s="41">
        <v>739</v>
      </c>
      <c r="C66" s="41">
        <v>0</v>
      </c>
      <c r="D66" s="41">
        <f>C66/B66*100</f>
        <v>0</v>
      </c>
      <c r="E66" s="41">
        <v>259.6</v>
      </c>
      <c r="F66" s="42">
        <f aca="true" t="shared" si="12" ref="F66:F78">C66/E66*100</f>
        <v>0</v>
      </c>
    </row>
    <row r="67" spans="1:6" ht="15">
      <c r="A67" s="43" t="s">
        <v>0</v>
      </c>
      <c r="B67" s="40">
        <v>276.5</v>
      </c>
      <c r="C67" s="44">
        <v>0</v>
      </c>
      <c r="D67" s="41">
        <f>C67/B67*100</f>
        <v>0</v>
      </c>
      <c r="E67" s="44">
        <v>0</v>
      </c>
      <c r="F67" s="42"/>
    </row>
    <row r="68" spans="1:6" ht="15">
      <c r="A68" s="19" t="s">
        <v>75</v>
      </c>
      <c r="B68" s="40">
        <v>276.5</v>
      </c>
      <c r="C68" s="44">
        <v>0</v>
      </c>
      <c r="D68" s="41"/>
      <c r="E68" s="44"/>
      <c r="F68" s="42"/>
    </row>
    <row r="69" spans="1:6" ht="15">
      <c r="A69" s="43" t="s">
        <v>24</v>
      </c>
      <c r="B69" s="40"/>
      <c r="C69" s="44"/>
      <c r="D69" s="41"/>
      <c r="E69" s="44">
        <v>48.2</v>
      </c>
      <c r="F69" s="42">
        <f t="shared" si="12"/>
        <v>0</v>
      </c>
    </row>
    <row r="70" spans="1:6" ht="15">
      <c r="A70" s="27" t="s">
        <v>12</v>
      </c>
      <c r="B70" s="40">
        <v>100</v>
      </c>
      <c r="C70" s="40">
        <v>49.5</v>
      </c>
      <c r="D70" s="41">
        <f>C70/B70*100</f>
        <v>49.5</v>
      </c>
      <c r="E70" s="40">
        <v>32.3</v>
      </c>
      <c r="F70" s="42">
        <f t="shared" si="12"/>
        <v>153.25077399380805</v>
      </c>
    </row>
    <row r="71" spans="1:6" ht="15">
      <c r="A71" s="27" t="s">
        <v>35</v>
      </c>
      <c r="B71" s="41">
        <v>2005</v>
      </c>
      <c r="C71" s="41">
        <v>0</v>
      </c>
      <c r="D71" s="41">
        <f aca="true" t="shared" si="13" ref="D71:D78">C71/B71*100</f>
        <v>0</v>
      </c>
      <c r="E71" s="41">
        <v>29</v>
      </c>
      <c r="F71" s="42">
        <f t="shared" si="12"/>
        <v>0</v>
      </c>
    </row>
    <row r="72" spans="1:6" ht="30.75" customHeight="1">
      <c r="A72" s="27" t="s">
        <v>74</v>
      </c>
      <c r="B72" s="41">
        <v>299.1</v>
      </c>
      <c r="C72" s="41">
        <v>0</v>
      </c>
      <c r="D72" s="41">
        <f t="shared" si="13"/>
        <v>0</v>
      </c>
      <c r="E72" s="41"/>
      <c r="F72" s="42"/>
    </row>
    <row r="73" spans="1:6" ht="21" customHeight="1">
      <c r="A73" s="27" t="s">
        <v>67</v>
      </c>
      <c r="B73" s="41">
        <v>1162.8</v>
      </c>
      <c r="C73" s="41">
        <v>1066</v>
      </c>
      <c r="D73" s="41">
        <f t="shared" si="13"/>
        <v>91.67526659786722</v>
      </c>
      <c r="E73" s="41">
        <v>688.9</v>
      </c>
      <c r="F73" s="42">
        <f t="shared" si="12"/>
        <v>154.73943968645668</v>
      </c>
    </row>
    <row r="74" spans="1:6" ht="15">
      <c r="A74" s="39" t="s">
        <v>36</v>
      </c>
      <c r="B74" s="16"/>
      <c r="C74" s="16"/>
      <c r="D74" s="41"/>
      <c r="E74" s="16">
        <v>3500</v>
      </c>
      <c r="F74" s="42">
        <f t="shared" si="12"/>
        <v>0</v>
      </c>
    </row>
    <row r="75" spans="1:6" ht="15">
      <c r="A75" s="39" t="s">
        <v>28</v>
      </c>
      <c r="B75" s="41">
        <v>5.35</v>
      </c>
      <c r="C75" s="41"/>
      <c r="D75" s="41">
        <f t="shared" si="13"/>
        <v>0</v>
      </c>
      <c r="E75" s="41">
        <v>4.6</v>
      </c>
      <c r="F75" s="42">
        <f t="shared" si="12"/>
        <v>0</v>
      </c>
    </row>
    <row r="76" spans="1:6" ht="30.75">
      <c r="A76" s="7" t="s">
        <v>20</v>
      </c>
      <c r="B76" s="2">
        <f>SUM(B66:B75)-B68</f>
        <v>4587.75</v>
      </c>
      <c r="C76" s="2">
        <f>SUM(C66:C75)</f>
        <v>1115.5</v>
      </c>
      <c r="D76" s="5">
        <f t="shared" si="13"/>
        <v>24.314751239714457</v>
      </c>
      <c r="E76" s="2">
        <f>SUM(E66:E75)</f>
        <v>4562.6</v>
      </c>
      <c r="F76" s="6">
        <f t="shared" si="12"/>
        <v>24.448779204839344</v>
      </c>
    </row>
    <row r="77" spans="1:6" ht="30.75">
      <c r="A77" s="7" t="s">
        <v>18</v>
      </c>
      <c r="B77" s="2">
        <v>4149.62525</v>
      </c>
      <c r="C77" s="5">
        <v>1044.74064</v>
      </c>
      <c r="D77" s="5">
        <f t="shared" si="13"/>
        <v>25.176746743576423</v>
      </c>
      <c r="E77" s="5">
        <v>960.5</v>
      </c>
      <c r="F77" s="5">
        <f t="shared" si="12"/>
        <v>108.77049869859448</v>
      </c>
    </row>
    <row r="78" spans="1:6" ht="23.25" customHeight="1">
      <c r="A78" s="15" t="s">
        <v>55</v>
      </c>
      <c r="B78" s="2">
        <f>B76+B77</f>
        <v>8737.375250000001</v>
      </c>
      <c r="C78" s="2">
        <f>C76+C77</f>
        <v>2160.24064</v>
      </c>
      <c r="D78" s="5">
        <f t="shared" si="13"/>
        <v>24.72413714862481</v>
      </c>
      <c r="E78" s="2">
        <f>E76+E77</f>
        <v>5523.1</v>
      </c>
      <c r="F78" s="5">
        <f t="shared" si="12"/>
        <v>39.112828665061286</v>
      </c>
    </row>
    <row r="79" ht="22.5" customHeight="1">
      <c r="A79" s="68"/>
    </row>
  </sheetData>
  <sheetProtection/>
  <mergeCells count="6">
    <mergeCell ref="A27:F27"/>
    <mergeCell ref="A38:F38"/>
    <mergeCell ref="A65:F65"/>
    <mergeCell ref="A2:F2"/>
    <mergeCell ref="A1:F1"/>
    <mergeCell ref="A5:F5"/>
  </mergeCells>
  <printOptions/>
  <pageMargins left="0.7086614173228347" right="0.31496062992125984" top="0.35433070866141736" bottom="0.31496062992125984" header="0.31496062992125984" footer="0.31496062992125984"/>
  <pageSetup horizontalDpi="600" verticalDpi="600" orientation="portrait" paperSize="9" scale="85" r:id="rId1"/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12345</cp:lastModifiedBy>
  <cp:lastPrinted>2021-04-19T12:43:22Z</cp:lastPrinted>
  <dcterms:created xsi:type="dcterms:W3CDTF">2008-11-20T12:12:02Z</dcterms:created>
  <dcterms:modified xsi:type="dcterms:W3CDTF">2021-04-19T12:43:30Z</dcterms:modified>
  <cp:category/>
  <cp:version/>
  <cp:contentType/>
  <cp:contentStatus/>
</cp:coreProperties>
</file>