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560" firstSheet="4" activeTab="4"/>
  </bookViews>
  <sheets>
    <sheet name="Факт.вид2013-2014" sheetId="1" r:id="rId1"/>
    <sheet name="Факт.вид2012-2013" sheetId="2" r:id="rId2"/>
    <sheet name="Факт.вид2013-2014 (2)" sheetId="3" r:id="rId3"/>
    <sheet name="ПРОКУРАТУРАФакт.вид2013-2014" sheetId="4" r:id="rId4"/>
    <sheet name="Факт.вид2014-2015" sheetId="5" r:id="rId5"/>
  </sheets>
  <definedNames>
    <definedName name="_xlnm.Print_Area" localSheetId="3">'ПРОКУРАТУРАФакт.вид2013-2014'!$A$1:$D$51</definedName>
    <definedName name="_xlnm.Print_Area" localSheetId="1">'Факт.вид2012-2013'!$A$1:$G$62</definedName>
    <definedName name="_xlnm.Print_Area" localSheetId="0">'Факт.вид2013-2014'!$A$1:$G$64</definedName>
    <definedName name="_xlnm.Print_Area" localSheetId="2">'Факт.вид2013-2014 (2)'!$A$1:$G$66</definedName>
    <definedName name="_xlnm.Print_Area" localSheetId="4">'Факт.вид2014-2015'!$A$1:$H$52</definedName>
  </definedNames>
  <calcPr fullCalcOnLoad="1"/>
</workbook>
</file>

<file path=xl/sharedStrings.xml><?xml version="1.0" encoding="utf-8"?>
<sst xmlns="http://schemas.openxmlformats.org/spreadsheetml/2006/main" count="342" uniqueCount="105">
  <si>
    <t>КЕКВ</t>
  </si>
  <si>
    <t>КФК</t>
  </si>
  <si>
    <t>Всього по пільгам</t>
  </si>
  <si>
    <t>Всього по дит.випл.</t>
  </si>
  <si>
    <t>спеціальний фонд</t>
  </si>
  <si>
    <t>Всього по сп.фонду</t>
  </si>
  <si>
    <t>загальний фонд</t>
  </si>
  <si>
    <t xml:space="preserve">Всього по заг.фонду </t>
  </si>
  <si>
    <t>касові видатки</t>
  </si>
  <si>
    <t>план</t>
  </si>
  <si>
    <t xml:space="preserve">%   виконання  </t>
  </si>
  <si>
    <t>Напрямки  видатків</t>
  </si>
  <si>
    <t>10116 " Видатки на утримання установи"</t>
  </si>
  <si>
    <t>Заробітна плата</t>
  </si>
  <si>
    <t>Нарахування на зарплату</t>
  </si>
  <si>
    <t>Предмети,матеріали,обладнання інвентар</t>
  </si>
  <si>
    <t>Оплата послуг (крім комунальних)</t>
  </si>
  <si>
    <t>Видатки на віджрядження</t>
  </si>
  <si>
    <t>Оплата комунальних послуг</t>
  </si>
  <si>
    <t>Оплата водопостачання та водовідведення</t>
  </si>
  <si>
    <t>Оплата за електроенергію</t>
  </si>
  <si>
    <t>Оплата природного газу</t>
  </si>
  <si>
    <t>Оплата інших комунальних послуг</t>
  </si>
  <si>
    <t>90201 (Пільги на ЖКП ветеранам ВОВ)</t>
  </si>
  <si>
    <t>90202(Пільги  Ветеранам війни та праці на придбання твердого палива та скрапленого газу)</t>
  </si>
  <si>
    <t>90203 (Інші пільги ветеранам війни та праці "</t>
  </si>
  <si>
    <t>90204 (Пільги ветеранам військової служби та ветеранам органів ВС на ЖКП"</t>
  </si>
  <si>
    <t>90205((Пільги ветеранам військової служби та ветеранам органів ВС на тверде паливо та скраплений газ"</t>
  </si>
  <si>
    <t>90207(Пільги громадянам,які постраждали внаслідок Чонобильської катастрофи,на ЖКП</t>
  </si>
  <si>
    <t>90209(Інші пільги громадянам ,які постраждали внаслідок Чорнобильської катастрофи)</t>
  </si>
  <si>
    <t>90214(Пільги окремим категоріям громадян з послуг зв"язку )</t>
  </si>
  <si>
    <t>90215 (Пільги багатодітним родинам на ЖКП)</t>
  </si>
  <si>
    <t>90216 (Пільги багатодітним родиним на тверде паливо і скраплений газ)</t>
  </si>
  <si>
    <t>170102 (Пільги на проїзд окремим категоріям громадян у міському транспорті у межах регіону)_</t>
  </si>
  <si>
    <t>170302 (Пільги на проїзд окремим категоріям громадян у залізничному транспорті у межах регіону</t>
  </si>
  <si>
    <t>90405 (Субсидія населенню на ЖКП )</t>
  </si>
  <si>
    <t>90406 (Субсидія населенню на придбання твердого палива та скрапленого газу )</t>
  </si>
  <si>
    <t>90412 ( Соціальні виплати та інші джерела )</t>
  </si>
  <si>
    <t>070303 (Державна допомога на дитину сироту грошове забезпечення батькам вихователям в прийомних сім"ях)</t>
  </si>
  <si>
    <t>090302 (Державна допомога  по вагітності та пологах)</t>
  </si>
  <si>
    <t>090303 ( Державна допомога  на дітей до трьох років )</t>
  </si>
  <si>
    <t>090304 (Одноразова державна допомога при народжені дитини)</t>
  </si>
  <si>
    <t>090305 (Допомога на дітей ,які перебувають під опікою та піклуванням )</t>
  </si>
  <si>
    <t>090306 (Державна допомога на дітей одиноким матерям )</t>
  </si>
  <si>
    <t>090307 (Державна допомога на дітей ,батьки яких ухиляються від сплати  аліментів</t>
  </si>
  <si>
    <t>090308 (Одноразова державна допомога при усиновлені дитини )</t>
  </si>
  <si>
    <t>090401 (Державна допомога малозабезпеченим сім"ям )</t>
  </si>
  <si>
    <t>091300 (Державна жопомога дітям інвалідам та інвалідам з дитинства )</t>
  </si>
  <si>
    <t>Ремонт житла інвалідам ВОВ</t>
  </si>
  <si>
    <t xml:space="preserve">  в .ч.Поточні трансферти підприємствам </t>
  </si>
  <si>
    <t>Звіт</t>
  </si>
  <si>
    <t>про використання   коштів загального та спецального фондів   по</t>
  </si>
  <si>
    <t>Управлінню праці та соціального захисту населення Синельниківської міської ради</t>
  </si>
  <si>
    <t>90203 (кап.ремонт житла інвалідам війни)</t>
  </si>
  <si>
    <t>0901205 (Надання соціальних послуг)</t>
  </si>
  <si>
    <t>Інші видатки</t>
  </si>
  <si>
    <t>2012 рік</t>
  </si>
  <si>
    <t>2013 рік</t>
  </si>
  <si>
    <t>Співвідношення    2012 / 2013</t>
  </si>
  <si>
    <t xml:space="preserve">  О.Л.Шекерська</t>
  </si>
  <si>
    <t xml:space="preserve">Начальник управління                                                                                                              </t>
  </si>
  <si>
    <t>2014 рік</t>
  </si>
  <si>
    <t>90407 (Компенсація населенню додаткових витрат на оплату послуг газопостачання, центрального опалення та централізованого постачання гарячої води)</t>
  </si>
  <si>
    <t>091205 (Надання соціальних послуг)</t>
  </si>
  <si>
    <t>10116 " Органи місцевого самоврядування"</t>
  </si>
  <si>
    <t>Співвідношення    2013 / 2014</t>
  </si>
  <si>
    <t>Всього по субсидіям</t>
  </si>
  <si>
    <t>РАЗОМ пільги та субсидії населенню</t>
  </si>
  <si>
    <t>Всього по соц.виплатам</t>
  </si>
  <si>
    <t>Всього по дитячим допомогам</t>
  </si>
  <si>
    <t>Спеціальний фонд</t>
  </si>
  <si>
    <t xml:space="preserve">К Ф К </t>
  </si>
  <si>
    <t>90204 (Пільги ветеранам військової служби та ветеранам органів ВС на ЖКП")</t>
  </si>
  <si>
    <t>090305 (Допомога на дітей ,які перебувають під опікою та піклуванням)</t>
  </si>
  <si>
    <t>090307 (Державна допомога на дітей, батьки яких ухиляються від сплати  аліментів)</t>
  </si>
  <si>
    <t>90203 (кап. ремонт житла інвалідам війни)</t>
  </si>
  <si>
    <t>90203 (кап. ремонт житла інвалідам війни) Спеціальний фонд</t>
  </si>
  <si>
    <t>070303 (Державна соціальна допомога на дитей-сиріт та дітей, позбавлених батьківського піклування, грошове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дитиною")</t>
  </si>
  <si>
    <t>РАЗОМ субвенція з державного бюджету місцевим бюджетам на надання пільг та житлових субсидій населенню на оплату ЖКП</t>
  </si>
  <si>
    <t>РАЗОМ   субвенція з державного бюджету місцевим бюджетам на надання пільг та житлових субсидій населенню на придбання твердого палива та скрапленого газу</t>
  </si>
  <si>
    <t>РАЗОМ субвенція з державного бюджету місцевим бюджетам на надання пільг з послуг зв"язку та інших передбачених законодавством пільг</t>
  </si>
  <si>
    <t xml:space="preserve">90412 ( Соціальні виплати та інші джерела ) </t>
  </si>
  <si>
    <t>Всього по субвенції з державного бюджету місцевим бюджетам на виплату (дитячих) допомог</t>
  </si>
  <si>
    <t>Разом по управлінню</t>
  </si>
  <si>
    <t>субвенції та дотацій протягом 2013-2014 років</t>
  </si>
  <si>
    <t xml:space="preserve">Дані щодо використання коштів </t>
  </si>
  <si>
    <t xml:space="preserve">по Управлінню праці та соціального захисту населення </t>
  </si>
  <si>
    <t>Синельниківської міської ради</t>
  </si>
  <si>
    <t>РАЗОМ субвенція з обласного бюджету на виконання обласної міжгалузевої комплексної програми "Здоров"я нації на 2002-2015 роки" та соціальний захист населення у 2013 році</t>
  </si>
  <si>
    <t>РАЗОМ субвенція з обласного бюджету на виконання доручень виборців депутатами обласної ради у 2014 році</t>
  </si>
  <si>
    <t>РАЗОМ субвенція з обласного бюджету на забезпечення безоплатними медикаментами інвалідів та учасників бойових дій періоду Великої Вітчизняної війни</t>
  </si>
  <si>
    <t>РАЗОМ Інші додаткові дотації (з обласного боджету)</t>
  </si>
  <si>
    <t>-</t>
  </si>
  <si>
    <t>070303 (Державна соціальна допомога на дитей-сиріт та дітей, позбавлених батьківського піклування, грошове забезпечення батькам-вихователям і прийомним батькам за надання соціальних послуг у дитячих будинках сімейного типу та прийомних сім"ях за принципом</t>
  </si>
  <si>
    <t>2015 рік</t>
  </si>
  <si>
    <t xml:space="preserve">  О.Л.Захарова</t>
  </si>
  <si>
    <t xml:space="preserve">Затверджено </t>
  </si>
  <si>
    <t>% Виконання</t>
  </si>
  <si>
    <t>Касові видатки</t>
  </si>
  <si>
    <t>РАЗОМ субвенція з обласного бюджету на виконання доручень виборців депутатами обласної ради у 2015 році</t>
  </si>
  <si>
    <t>091205 (Забезпечення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особами)</t>
  </si>
  <si>
    <t>РАЗОМ субвенція з обласного бюджету на виконання обласної міжгалузевої комплексної програми "Здоров"я нації на 2002-2015 роки" та соціальний захист населення у 2014році</t>
  </si>
  <si>
    <t>90413 ( Допомога по догляду за інвалідом І чи ІІ групи внаслідок психичного розладу)</t>
  </si>
  <si>
    <t xml:space="preserve">                                                       субвенції та дотацій протягом 2014-2015 років</t>
  </si>
  <si>
    <t xml:space="preserve">                 по Управлінню праці та соціального захисту населення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</si>
</sst>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#,##0.00\ &quot;грн.&quot;"/>
    <numFmt numFmtId="174" formatCode="dd/mm/yy;@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i/>
      <sz val="14"/>
      <name val="Bookman Old Style"/>
      <family val="1"/>
    </font>
    <font>
      <b/>
      <i/>
      <sz val="10"/>
      <name val="Bookman Old Style"/>
      <family val="1"/>
    </font>
    <font>
      <b/>
      <sz val="2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49" fontId="6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33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5" fillId="34" borderId="11" xfId="0" applyFont="1" applyFill="1" applyBorder="1" applyAlignment="1">
      <alignment vertical="center" wrapText="1"/>
    </xf>
    <xf numFmtId="0" fontId="14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15" fillId="33" borderId="11" xfId="0" applyFont="1" applyFill="1" applyBorder="1" applyAlignment="1">
      <alignment vertical="center" wrapText="1"/>
    </xf>
    <xf numFmtId="0" fontId="14" fillId="33" borderId="0" xfId="0" applyFont="1" applyFill="1" applyAlignment="1">
      <alignment wrapText="1"/>
    </xf>
    <xf numFmtId="0" fontId="15" fillId="33" borderId="14" xfId="0" applyFont="1" applyFill="1" applyBorder="1" applyAlignment="1">
      <alignment horizontal="center" vertical="center" wrapText="1"/>
    </xf>
    <xf numFmtId="2" fontId="15" fillId="33" borderId="14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15" fillId="34" borderId="15" xfId="0" applyFont="1" applyFill="1" applyBorder="1" applyAlignment="1">
      <alignment vertical="center" wrapText="1"/>
    </xf>
    <xf numFmtId="0" fontId="15" fillId="34" borderId="15" xfId="0" applyFont="1" applyFill="1" applyBorder="1" applyAlignment="1">
      <alignment horizontal="center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wrapText="1"/>
    </xf>
    <xf numFmtId="0" fontId="15" fillId="35" borderId="15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horizontal="center" vertical="center" wrapText="1"/>
    </xf>
    <xf numFmtId="0" fontId="16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5" fillId="0" borderId="13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9" fontId="15" fillId="0" borderId="11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9" fontId="15" fillId="33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5" fillId="35" borderId="19" xfId="0" applyFont="1" applyFill="1" applyBorder="1" applyAlignment="1">
      <alignment vertical="center" wrapText="1"/>
    </xf>
    <xf numFmtId="0" fontId="14" fillId="35" borderId="0" xfId="0" applyFont="1" applyFill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2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6" fillId="33" borderId="2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13" fillId="36" borderId="0" xfId="0" applyFont="1" applyFill="1" applyBorder="1" applyAlignment="1">
      <alignment wrapText="1"/>
    </xf>
    <xf numFmtId="0" fontId="13" fillId="36" borderId="0" xfId="0" applyFont="1" applyFill="1" applyAlignment="1">
      <alignment wrapText="1"/>
    </xf>
    <xf numFmtId="0" fontId="14" fillId="37" borderId="0" xfId="0" applyFont="1" applyFill="1" applyBorder="1" applyAlignment="1">
      <alignment wrapText="1"/>
    </xf>
    <xf numFmtId="0" fontId="14" fillId="37" borderId="0" xfId="0" applyFont="1" applyFill="1" applyAlignment="1">
      <alignment wrapText="1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49" fontId="16" fillId="37" borderId="15" xfId="0" applyNumberFormat="1" applyFont="1" applyFill="1" applyBorder="1" applyAlignment="1">
      <alignment vertical="center" wrapText="1"/>
    </xf>
    <xf numFmtId="0" fontId="16" fillId="37" borderId="15" xfId="0" applyFont="1" applyFill="1" applyBorder="1" applyAlignment="1">
      <alignment horizontal="center" vertical="center" wrapText="1"/>
    </xf>
    <xf numFmtId="2" fontId="16" fillId="37" borderId="15" xfId="0" applyNumberFormat="1" applyFont="1" applyFill="1" applyBorder="1" applyAlignment="1">
      <alignment horizontal="center" vertical="center" wrapText="1"/>
    </xf>
    <xf numFmtId="49" fontId="15" fillId="37" borderId="15" xfId="0" applyNumberFormat="1" applyFont="1" applyFill="1" applyBorder="1" applyAlignment="1">
      <alignment vertical="center" wrapText="1"/>
    </xf>
    <xf numFmtId="2" fontId="15" fillId="37" borderId="15" xfId="0" applyNumberFormat="1" applyFont="1" applyFill="1" applyBorder="1" applyAlignment="1">
      <alignment horizontal="center" vertical="center" wrapText="1"/>
    </xf>
    <xf numFmtId="0" fontId="15" fillId="36" borderId="15" xfId="0" applyNumberFormat="1" applyFont="1" applyFill="1" applyBorder="1" applyAlignment="1">
      <alignment vertical="center" wrapText="1"/>
    </xf>
    <xf numFmtId="0" fontId="15" fillId="36" borderId="15" xfId="0" applyFont="1" applyFill="1" applyBorder="1" applyAlignment="1">
      <alignment horizontal="center" vertical="center" wrapText="1"/>
    </xf>
    <xf numFmtId="2" fontId="15" fillId="36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5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9" fillId="33" borderId="15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wrapText="1"/>
    </xf>
    <xf numFmtId="2" fontId="19" fillId="33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37" borderId="15" xfId="0" applyFont="1" applyFill="1" applyBorder="1" applyAlignment="1">
      <alignment horizontal="left" vertical="center" wrapText="1"/>
    </xf>
    <xf numFmtId="0" fontId="15" fillId="36" borderId="15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2" fontId="16" fillId="33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6" fillId="36" borderId="15" xfId="0" applyNumberFormat="1" applyFont="1" applyFill="1" applyBorder="1" applyAlignment="1">
      <alignment horizontal="center" vertical="center" wrapText="1"/>
    </xf>
    <xf numFmtId="2" fontId="16" fillId="35" borderId="15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>
      <alignment vertical="center" wrapText="1"/>
    </xf>
    <xf numFmtId="49" fontId="16" fillId="37" borderId="15" xfId="0" applyNumberFormat="1" applyFont="1" applyFill="1" applyBorder="1" applyAlignment="1">
      <alignment vertical="distributed" wrapText="1"/>
    </xf>
    <xf numFmtId="2" fontId="16" fillId="0" borderId="1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75" zoomScaleSheetLayoutView="75" zoomScalePageLayoutView="0" workbookViewId="0" topLeftCell="A5">
      <pane xSplit="7125" ySplit="1005" topLeftCell="C3" activePane="bottomLeft" state="split"/>
      <selection pane="topLeft" activeCell="A4" sqref="A1:IV16384"/>
      <selection pane="topRight" activeCell="B4" sqref="B1:G16384"/>
      <selection pane="bottomLeft" activeCell="A17" sqref="A17"/>
      <selection pane="bottomRight" activeCell="C18" sqref="C18"/>
    </sheetView>
  </sheetViews>
  <sheetFormatPr defaultColWidth="9.00390625" defaultRowHeight="12.75"/>
  <cols>
    <col min="1" max="1" width="56.00390625" style="18" customWidth="1"/>
    <col min="2" max="7" width="27.75390625" style="18" customWidth="1"/>
    <col min="8" max="16384" width="9.125" style="18" customWidth="1"/>
  </cols>
  <sheetData>
    <row r="1" spans="1:7" s="42" customFormat="1" ht="31.5" customHeight="1">
      <c r="A1" s="178" t="s">
        <v>50</v>
      </c>
      <c r="B1" s="178"/>
      <c r="C1" s="178"/>
      <c r="D1" s="178"/>
      <c r="E1" s="178"/>
      <c r="F1" s="178"/>
      <c r="G1" s="178"/>
    </row>
    <row r="2" spans="1:7" s="42" customFormat="1" ht="31.5" customHeight="1">
      <c r="A2" s="178" t="s">
        <v>51</v>
      </c>
      <c r="B2" s="178"/>
      <c r="C2" s="178"/>
      <c r="D2" s="178"/>
      <c r="E2" s="178"/>
      <c r="F2" s="178"/>
      <c r="G2" s="178"/>
    </row>
    <row r="3" spans="1:7" s="42" customFormat="1" ht="31.5" customHeight="1">
      <c r="A3" s="179" t="s">
        <v>52</v>
      </c>
      <c r="B3" s="179"/>
      <c r="C3" s="179"/>
      <c r="D3" s="179"/>
      <c r="E3" s="179"/>
      <c r="F3" s="179"/>
      <c r="G3" s="179"/>
    </row>
    <row r="4" spans="1:7" s="42" customFormat="1" ht="31.5" customHeight="1" thickBot="1">
      <c r="A4" s="43"/>
      <c r="B4" s="43"/>
      <c r="C4" s="43"/>
      <c r="D4" s="43"/>
      <c r="E4" s="44"/>
      <c r="F4" s="43"/>
      <c r="G4" s="43"/>
    </row>
    <row r="5" spans="1:7" s="15" customFormat="1" ht="31.5" customHeight="1">
      <c r="A5" s="4" t="s">
        <v>11</v>
      </c>
      <c r="B5" s="180" t="s">
        <v>0</v>
      </c>
      <c r="C5" s="1" t="s">
        <v>57</v>
      </c>
      <c r="D5" s="173" t="s">
        <v>61</v>
      </c>
      <c r="E5" s="173"/>
      <c r="F5" s="174" t="s">
        <v>10</v>
      </c>
      <c r="G5" s="176" t="s">
        <v>58</v>
      </c>
    </row>
    <row r="6" spans="1:7" s="15" customFormat="1" ht="31.5" customHeight="1" thickBot="1">
      <c r="A6" s="16" t="s">
        <v>1</v>
      </c>
      <c r="B6" s="181"/>
      <c r="C6" s="17" t="s">
        <v>8</v>
      </c>
      <c r="D6" s="17" t="s">
        <v>9</v>
      </c>
      <c r="E6" s="17" t="s">
        <v>8</v>
      </c>
      <c r="F6" s="175"/>
      <c r="G6" s="177"/>
    </row>
    <row r="7" spans="1:7" s="15" customFormat="1" ht="31.5" customHeight="1" thickBot="1">
      <c r="A7" s="170" t="s">
        <v>6</v>
      </c>
      <c r="B7" s="171"/>
      <c r="C7" s="171"/>
      <c r="D7" s="171"/>
      <c r="E7" s="171"/>
      <c r="F7" s="171"/>
      <c r="G7" s="172"/>
    </row>
    <row r="8" spans="1:7" s="22" customFormat="1" ht="31.5" customHeight="1">
      <c r="A8" s="19" t="s">
        <v>12</v>
      </c>
      <c r="B8" s="29"/>
      <c r="C8" s="30">
        <f>SUM(C9:C19)</f>
        <v>1795610.1400000001</v>
      </c>
      <c r="D8" s="30">
        <f>SUM(D9:D19)</f>
        <v>2000071.5899999999</v>
      </c>
      <c r="E8" s="30">
        <f>SUM(E9:E19)</f>
        <v>1983596.4799999997</v>
      </c>
      <c r="F8" s="30" t="e">
        <f>SUM(F9:F19)</f>
        <v>#DIV/0!</v>
      </c>
      <c r="G8" s="31">
        <f aca="true" t="shared" si="0" ref="G8:G37">E8/C8</f>
        <v>1.1046921800074039</v>
      </c>
    </row>
    <row r="9" spans="1:7" s="20" customFormat="1" ht="31.5" customHeight="1">
      <c r="A9" s="21" t="s">
        <v>13</v>
      </c>
      <c r="B9" s="32">
        <v>2111</v>
      </c>
      <c r="C9" s="33">
        <v>1205913.55</v>
      </c>
      <c r="D9" s="33">
        <v>1340487</v>
      </c>
      <c r="E9" s="33">
        <v>1340451.76</v>
      </c>
      <c r="F9" s="33">
        <f aca="true" t="shared" si="1" ref="F9:F37">E9/D9*100</f>
        <v>99.99737110468061</v>
      </c>
      <c r="G9" s="34">
        <f t="shared" si="0"/>
        <v>1.1115653854291627</v>
      </c>
    </row>
    <row r="10" spans="1:7" s="20" customFormat="1" ht="31.5" customHeight="1">
      <c r="A10" s="21" t="s">
        <v>14</v>
      </c>
      <c r="B10" s="32">
        <v>2120</v>
      </c>
      <c r="C10" s="33">
        <v>430971.48</v>
      </c>
      <c r="D10" s="33">
        <v>479895</v>
      </c>
      <c r="E10" s="33">
        <v>477441.46</v>
      </c>
      <c r="F10" s="33">
        <f t="shared" si="1"/>
        <v>99.48873399389451</v>
      </c>
      <c r="G10" s="34">
        <f t="shared" si="0"/>
        <v>1.1078261141549322</v>
      </c>
    </row>
    <row r="11" spans="1:7" s="20" customFormat="1" ht="31.5" customHeight="1">
      <c r="A11" s="21" t="s">
        <v>15</v>
      </c>
      <c r="B11" s="32">
        <v>2210</v>
      </c>
      <c r="C11" s="33">
        <v>13629.12</v>
      </c>
      <c r="D11" s="33">
        <v>17299.88</v>
      </c>
      <c r="E11" s="33">
        <v>17299.88</v>
      </c>
      <c r="F11" s="33">
        <f t="shared" si="1"/>
        <v>100</v>
      </c>
      <c r="G11" s="34">
        <f t="shared" si="0"/>
        <v>1.2693321358972554</v>
      </c>
    </row>
    <row r="12" spans="1:7" s="20" customFormat="1" ht="31.5" customHeight="1">
      <c r="A12" s="21" t="s">
        <v>16</v>
      </c>
      <c r="B12" s="32">
        <v>2240</v>
      </c>
      <c r="C12" s="33">
        <v>14931.48</v>
      </c>
      <c r="D12" s="33">
        <v>26398.29</v>
      </c>
      <c r="E12" s="33">
        <v>24191.24</v>
      </c>
      <c r="F12" s="33">
        <f t="shared" si="1"/>
        <v>91.63942058368175</v>
      </c>
      <c r="G12" s="34">
        <f t="shared" si="0"/>
        <v>1.6201501793526163</v>
      </c>
    </row>
    <row r="13" spans="1:7" s="20" customFormat="1" ht="31.5" customHeight="1">
      <c r="A13" s="21" t="s">
        <v>55</v>
      </c>
      <c r="B13" s="32">
        <v>2800</v>
      </c>
      <c r="C13" s="33">
        <v>0</v>
      </c>
      <c r="D13" s="33">
        <v>0</v>
      </c>
      <c r="E13" s="33">
        <v>0</v>
      </c>
      <c r="F13" s="33" t="e">
        <f t="shared" si="1"/>
        <v>#DIV/0!</v>
      </c>
      <c r="G13" s="34" t="e">
        <f t="shared" si="0"/>
        <v>#DIV/0!</v>
      </c>
    </row>
    <row r="14" spans="1:7" s="20" customFormat="1" ht="31.5" customHeight="1">
      <c r="A14" s="21" t="s">
        <v>17</v>
      </c>
      <c r="B14" s="32">
        <v>2250</v>
      </c>
      <c r="C14" s="33">
        <v>3008.83</v>
      </c>
      <c r="D14" s="33">
        <v>4191.42</v>
      </c>
      <c r="E14" s="33">
        <v>3492.46</v>
      </c>
      <c r="F14" s="33">
        <f t="shared" si="1"/>
        <v>83.32402861082879</v>
      </c>
      <c r="G14" s="34">
        <f t="shared" si="0"/>
        <v>1.1607368977310117</v>
      </c>
    </row>
    <row r="15" spans="1:7" s="20" customFormat="1" ht="31.5" customHeight="1">
      <c r="A15" s="21" t="s">
        <v>18</v>
      </c>
      <c r="B15" s="32">
        <v>2270</v>
      </c>
      <c r="C15" s="33">
        <v>63577.84</v>
      </c>
      <c r="D15" s="33">
        <v>65900</v>
      </c>
      <c r="E15" s="33">
        <v>60359.84</v>
      </c>
      <c r="F15" s="33">
        <f t="shared" si="1"/>
        <v>91.59308042488618</v>
      </c>
      <c r="G15" s="34">
        <f t="shared" si="0"/>
        <v>0.9493848800147976</v>
      </c>
    </row>
    <row r="16" spans="1:7" s="20" customFormat="1" ht="31.5" customHeight="1">
      <c r="A16" s="21" t="s">
        <v>19</v>
      </c>
      <c r="B16" s="32">
        <v>2272</v>
      </c>
      <c r="C16" s="33">
        <v>1726.97</v>
      </c>
      <c r="D16" s="33">
        <v>1759</v>
      </c>
      <c r="E16" s="33">
        <v>1095.71</v>
      </c>
      <c r="F16" s="33">
        <f t="shared" si="1"/>
        <v>62.29164297896532</v>
      </c>
      <c r="G16" s="34">
        <f t="shared" si="0"/>
        <v>0.6344696202018565</v>
      </c>
    </row>
    <row r="17" spans="1:7" s="20" customFormat="1" ht="31.5" customHeight="1">
      <c r="A17" s="21" t="s">
        <v>20</v>
      </c>
      <c r="B17" s="32">
        <v>2273</v>
      </c>
      <c r="C17" s="33">
        <v>22166.49</v>
      </c>
      <c r="D17" s="33">
        <v>25477</v>
      </c>
      <c r="E17" s="33">
        <v>24472.71</v>
      </c>
      <c r="F17" s="33">
        <f t="shared" si="1"/>
        <v>96.05805236095301</v>
      </c>
      <c r="G17" s="34">
        <f t="shared" si="0"/>
        <v>1.104040829197586</v>
      </c>
    </row>
    <row r="18" spans="1:7" s="20" customFormat="1" ht="31.5" customHeight="1">
      <c r="A18" s="21" t="s">
        <v>21</v>
      </c>
      <c r="B18" s="32">
        <v>2274</v>
      </c>
      <c r="C18" s="33">
        <v>39684.38</v>
      </c>
      <c r="D18" s="33">
        <v>38664</v>
      </c>
      <c r="E18" s="33">
        <v>34791.42</v>
      </c>
      <c r="F18" s="33">
        <f t="shared" si="1"/>
        <v>89.98401613904406</v>
      </c>
      <c r="G18" s="34">
        <f t="shared" si="0"/>
        <v>0.8767031260158279</v>
      </c>
    </row>
    <row r="19" spans="1:7" s="20" customFormat="1" ht="31.5" customHeight="1">
      <c r="A19" s="21" t="s">
        <v>22</v>
      </c>
      <c r="B19" s="32">
        <v>2275</v>
      </c>
      <c r="C19" s="33">
        <v>0</v>
      </c>
      <c r="D19" s="33">
        <v>0</v>
      </c>
      <c r="E19" s="33">
        <v>0</v>
      </c>
      <c r="F19" s="33" t="e">
        <f t="shared" si="1"/>
        <v>#DIV/0!</v>
      </c>
      <c r="G19" s="34" t="e">
        <f t="shared" si="0"/>
        <v>#DIV/0!</v>
      </c>
    </row>
    <row r="20" spans="1:7" ht="31.5" customHeight="1">
      <c r="A20" s="8" t="s">
        <v>23</v>
      </c>
      <c r="B20" s="12">
        <v>2730</v>
      </c>
      <c r="C20" s="10">
        <v>2106058.4</v>
      </c>
      <c r="D20" s="10">
        <v>2783251.45</v>
      </c>
      <c r="E20" s="10">
        <v>2707224.14</v>
      </c>
      <c r="F20" s="10">
        <f t="shared" si="1"/>
        <v>97.26839951884332</v>
      </c>
      <c r="G20" s="35">
        <f t="shared" si="0"/>
        <v>1.2854459021649163</v>
      </c>
    </row>
    <row r="21" spans="1:7" ht="31.5" customHeight="1">
      <c r="A21" s="8" t="s">
        <v>24</v>
      </c>
      <c r="B21" s="12">
        <v>2730</v>
      </c>
      <c r="C21" s="10">
        <v>24457.62</v>
      </c>
      <c r="D21" s="10">
        <v>28610.89</v>
      </c>
      <c r="E21" s="10">
        <v>28598.53</v>
      </c>
      <c r="F21" s="10">
        <f t="shared" si="1"/>
        <v>99.95679966614111</v>
      </c>
      <c r="G21" s="35">
        <f t="shared" si="0"/>
        <v>1.1693096057588597</v>
      </c>
    </row>
    <row r="22" spans="1:7" ht="31.5" customHeight="1">
      <c r="A22" s="9" t="s">
        <v>16</v>
      </c>
      <c r="B22" s="12">
        <v>2240</v>
      </c>
      <c r="C22" s="10">
        <v>131.58</v>
      </c>
      <c r="D22" s="10">
        <v>150</v>
      </c>
      <c r="E22" s="10">
        <v>142.08</v>
      </c>
      <c r="F22" s="10">
        <f t="shared" si="1"/>
        <v>94.72</v>
      </c>
      <c r="G22" s="35">
        <f t="shared" si="0"/>
        <v>1.0797993616051071</v>
      </c>
    </row>
    <row r="23" spans="1:7" ht="31.5" customHeight="1">
      <c r="A23" s="8" t="s">
        <v>25</v>
      </c>
      <c r="B23" s="12">
        <v>2730</v>
      </c>
      <c r="C23" s="10">
        <v>31495.65</v>
      </c>
      <c r="D23" s="10">
        <v>28752.12</v>
      </c>
      <c r="E23" s="10">
        <v>21402</v>
      </c>
      <c r="F23" s="10">
        <f t="shared" si="1"/>
        <v>74.43625026606733</v>
      </c>
      <c r="G23" s="35">
        <f t="shared" si="0"/>
        <v>0.6795224102376042</v>
      </c>
    </row>
    <row r="24" spans="1:7" ht="31.5" customHeight="1">
      <c r="A24" s="9" t="s">
        <v>48</v>
      </c>
      <c r="B24" s="12"/>
      <c r="C24" s="10"/>
      <c r="D24" s="10"/>
      <c r="E24" s="10"/>
      <c r="F24" s="10" t="e">
        <f t="shared" si="1"/>
        <v>#DIV/0!</v>
      </c>
      <c r="G24" s="35" t="e">
        <f t="shared" si="0"/>
        <v>#DIV/0!</v>
      </c>
    </row>
    <row r="25" spans="1:7" ht="31.5" customHeight="1">
      <c r="A25" s="8" t="s">
        <v>26</v>
      </c>
      <c r="B25" s="12">
        <v>2730</v>
      </c>
      <c r="C25" s="10">
        <v>222615.8</v>
      </c>
      <c r="D25" s="10">
        <v>311634.5</v>
      </c>
      <c r="E25" s="10">
        <v>306079.24</v>
      </c>
      <c r="F25" s="10">
        <f t="shared" si="1"/>
        <v>98.21737965469163</v>
      </c>
      <c r="G25" s="35">
        <f t="shared" si="0"/>
        <v>1.3749214566082013</v>
      </c>
    </row>
    <row r="26" spans="1:7" ht="38.25" customHeight="1">
      <c r="A26" s="8" t="s">
        <v>27</v>
      </c>
      <c r="B26" s="12">
        <v>2730</v>
      </c>
      <c r="C26" s="10">
        <v>498.8</v>
      </c>
      <c r="D26" s="10">
        <v>539.11</v>
      </c>
      <c r="E26" s="10">
        <v>539.11</v>
      </c>
      <c r="F26" s="10">
        <f t="shared" si="1"/>
        <v>100</v>
      </c>
      <c r="G26" s="35">
        <f t="shared" si="0"/>
        <v>1.080813953488372</v>
      </c>
    </row>
    <row r="27" spans="1:7" ht="31.5" customHeight="1">
      <c r="A27" s="9" t="s">
        <v>16</v>
      </c>
      <c r="B27" s="12">
        <v>2240</v>
      </c>
      <c r="C27" s="10">
        <v>0</v>
      </c>
      <c r="D27" s="10">
        <v>0</v>
      </c>
      <c r="E27" s="10">
        <v>0</v>
      </c>
      <c r="F27" s="10" t="e">
        <f t="shared" si="1"/>
        <v>#DIV/0!</v>
      </c>
      <c r="G27" s="35" t="e">
        <f t="shared" si="0"/>
        <v>#DIV/0!</v>
      </c>
    </row>
    <row r="28" spans="1:7" ht="31.5" customHeight="1">
      <c r="A28" s="8" t="s">
        <v>28</v>
      </c>
      <c r="B28" s="12">
        <v>2730</v>
      </c>
      <c r="C28" s="10">
        <v>98101.78</v>
      </c>
      <c r="D28" s="10">
        <v>144900</v>
      </c>
      <c r="E28" s="10">
        <v>141709.39</v>
      </c>
      <c r="F28" s="10">
        <f t="shared" si="1"/>
        <v>97.79806073153901</v>
      </c>
      <c r="G28" s="35">
        <f t="shared" si="0"/>
        <v>1.4445139527539665</v>
      </c>
    </row>
    <row r="29" spans="1:7" s="20" customFormat="1" ht="31.5" customHeight="1">
      <c r="A29" s="21" t="s">
        <v>29</v>
      </c>
      <c r="B29" s="32">
        <v>2730</v>
      </c>
      <c r="C29" s="33">
        <v>1157.9</v>
      </c>
      <c r="D29" s="33">
        <v>608.98</v>
      </c>
      <c r="E29" s="33">
        <v>581.18</v>
      </c>
      <c r="F29" s="33">
        <f t="shared" si="1"/>
        <v>95.43498965483266</v>
      </c>
      <c r="G29" s="34">
        <f t="shared" si="0"/>
        <v>0.5019259003368166</v>
      </c>
    </row>
    <row r="30" spans="1:7" ht="31.5" customHeight="1">
      <c r="A30" s="9" t="s">
        <v>16</v>
      </c>
      <c r="B30" s="12">
        <v>2240</v>
      </c>
      <c r="C30" s="10">
        <v>0.73</v>
      </c>
      <c r="D30" s="10">
        <v>0</v>
      </c>
      <c r="E30" s="10">
        <v>0</v>
      </c>
      <c r="F30" s="10" t="e">
        <f t="shared" si="1"/>
        <v>#DIV/0!</v>
      </c>
      <c r="G30" s="35">
        <f t="shared" si="0"/>
        <v>0</v>
      </c>
    </row>
    <row r="31" spans="1:7" ht="31.5" customHeight="1">
      <c r="A31" s="8" t="s">
        <v>30</v>
      </c>
      <c r="B31" s="12">
        <v>2730</v>
      </c>
      <c r="C31" s="10">
        <v>155866.6</v>
      </c>
      <c r="D31" s="10">
        <v>145654.9</v>
      </c>
      <c r="E31" s="10">
        <v>145654.9</v>
      </c>
      <c r="F31" s="10">
        <f t="shared" si="1"/>
        <v>100</v>
      </c>
      <c r="G31" s="35">
        <f t="shared" si="0"/>
        <v>0.9344843603440377</v>
      </c>
    </row>
    <row r="32" spans="1:7" ht="31.5" customHeight="1">
      <c r="A32" s="8" t="s">
        <v>31</v>
      </c>
      <c r="B32" s="12">
        <v>2730</v>
      </c>
      <c r="C32" s="10">
        <v>197042.89</v>
      </c>
      <c r="D32" s="10">
        <v>318048.55</v>
      </c>
      <c r="E32" s="10">
        <v>318048.55</v>
      </c>
      <c r="F32" s="10">
        <f t="shared" si="1"/>
        <v>100</v>
      </c>
      <c r="G32" s="35">
        <f t="shared" si="0"/>
        <v>1.614108227909162</v>
      </c>
    </row>
    <row r="33" spans="1:7" ht="31.5" customHeight="1">
      <c r="A33" s="8" t="s">
        <v>32</v>
      </c>
      <c r="B33" s="12">
        <v>2730</v>
      </c>
      <c r="C33" s="10">
        <v>5616.6</v>
      </c>
      <c r="D33" s="10">
        <v>8441.36</v>
      </c>
      <c r="E33" s="10">
        <v>8441.36</v>
      </c>
      <c r="F33" s="10">
        <f t="shared" si="1"/>
        <v>100</v>
      </c>
      <c r="G33" s="35">
        <f t="shared" si="0"/>
        <v>1.5029305985827726</v>
      </c>
    </row>
    <row r="34" spans="1:7" ht="31.5" customHeight="1">
      <c r="A34" s="8" t="s">
        <v>33</v>
      </c>
      <c r="B34" s="12">
        <v>2610</v>
      </c>
      <c r="C34" s="10">
        <v>271841.37</v>
      </c>
      <c r="D34" s="10">
        <v>588159</v>
      </c>
      <c r="E34" s="10">
        <v>566813.92</v>
      </c>
      <c r="F34" s="10">
        <f t="shared" si="1"/>
        <v>96.37086570128146</v>
      </c>
      <c r="G34" s="35">
        <f t="shared" si="0"/>
        <v>2.0850907277284545</v>
      </c>
    </row>
    <row r="35" spans="1:7" ht="31.5" customHeight="1">
      <c r="A35" s="8" t="s">
        <v>49</v>
      </c>
      <c r="B35" s="12">
        <v>2730</v>
      </c>
      <c r="C35" s="10">
        <v>0</v>
      </c>
      <c r="D35" s="10">
        <v>0</v>
      </c>
      <c r="E35" s="10">
        <v>0</v>
      </c>
      <c r="F35" s="10" t="e">
        <f t="shared" si="1"/>
        <v>#DIV/0!</v>
      </c>
      <c r="G35" s="35" t="e">
        <f t="shared" si="0"/>
        <v>#DIV/0!</v>
      </c>
    </row>
    <row r="36" spans="1:7" ht="43.5" customHeight="1">
      <c r="A36" s="8" t="s">
        <v>34</v>
      </c>
      <c r="B36" s="12">
        <v>2610</v>
      </c>
      <c r="C36" s="10">
        <v>1020000</v>
      </c>
      <c r="D36" s="10">
        <v>856541</v>
      </c>
      <c r="E36" s="10">
        <v>772470.55</v>
      </c>
      <c r="F36" s="10">
        <f t="shared" si="1"/>
        <v>90.18488898955216</v>
      </c>
      <c r="G36" s="35">
        <f t="shared" si="0"/>
        <v>0.757324068627451</v>
      </c>
    </row>
    <row r="37" spans="1:7" ht="31.5" customHeight="1">
      <c r="A37" s="8" t="s">
        <v>49</v>
      </c>
      <c r="B37" s="12">
        <v>2730</v>
      </c>
      <c r="C37" s="10">
        <v>0</v>
      </c>
      <c r="D37" s="10">
        <v>0</v>
      </c>
      <c r="E37" s="10">
        <v>0</v>
      </c>
      <c r="F37" s="10" t="e">
        <f t="shared" si="1"/>
        <v>#DIV/0!</v>
      </c>
      <c r="G37" s="35" t="e">
        <f t="shared" si="0"/>
        <v>#DIV/0!</v>
      </c>
    </row>
    <row r="38" spans="1:7" ht="31.5" customHeight="1">
      <c r="A38" s="7" t="s">
        <v>2</v>
      </c>
      <c r="B38" s="6"/>
      <c r="C38" s="5">
        <f>SUM(C20:C37)</f>
        <v>4134885.7199999997</v>
      </c>
      <c r="D38" s="5">
        <f>SUM(D20:D37)</f>
        <v>5215291.859999999</v>
      </c>
      <c r="E38" s="5">
        <f>SUM(E20:E37)</f>
        <v>5017704.95</v>
      </c>
      <c r="F38" s="5" t="e">
        <f>SUM(F20:F37)</f>
        <v>#DIV/0!</v>
      </c>
      <c r="G38" s="5" t="e">
        <f>SUM(G20:G37)</f>
        <v>#DIV/0!</v>
      </c>
    </row>
    <row r="39" spans="1:7" ht="31.5" customHeight="1">
      <c r="A39" s="8" t="s">
        <v>35</v>
      </c>
      <c r="B39" s="12">
        <v>2730</v>
      </c>
      <c r="C39" s="12">
        <v>1194223.95</v>
      </c>
      <c r="D39" s="10">
        <v>1660665.5</v>
      </c>
      <c r="E39" s="10">
        <v>1652253.42</v>
      </c>
      <c r="F39" s="10">
        <f aca="true" t="shared" si="2" ref="F39:F55">E39/D39*100</f>
        <v>99.49345126998784</v>
      </c>
      <c r="G39" s="35">
        <f aca="true" t="shared" si="3" ref="G39:G56">E39/C39</f>
        <v>1.383537334015115</v>
      </c>
    </row>
    <row r="40" spans="1:7" ht="31.5" customHeight="1">
      <c r="A40" s="8" t="s">
        <v>36</v>
      </c>
      <c r="B40" s="12">
        <v>2730</v>
      </c>
      <c r="C40" s="12">
        <v>38679.51</v>
      </c>
      <c r="D40" s="10">
        <v>37958.64</v>
      </c>
      <c r="E40" s="10">
        <v>28791.57</v>
      </c>
      <c r="F40" s="10">
        <f t="shared" si="2"/>
        <v>75.84984604295623</v>
      </c>
      <c r="G40" s="35">
        <f t="shared" si="3"/>
        <v>0.7443623251690623</v>
      </c>
    </row>
    <row r="41" spans="1:7" ht="31.5" customHeight="1">
      <c r="A41" s="9" t="s">
        <v>16</v>
      </c>
      <c r="B41" s="12">
        <v>2240</v>
      </c>
      <c r="C41" s="12">
        <v>75.01</v>
      </c>
      <c r="D41" s="10">
        <v>100</v>
      </c>
      <c r="E41" s="10">
        <v>60.11</v>
      </c>
      <c r="F41" s="10">
        <f t="shared" si="2"/>
        <v>60.11</v>
      </c>
      <c r="G41" s="35">
        <f t="shared" si="3"/>
        <v>0.8013598186908412</v>
      </c>
    </row>
    <row r="42" spans="1:7" ht="63" customHeight="1">
      <c r="A42" s="8" t="s">
        <v>62</v>
      </c>
      <c r="B42" s="12">
        <v>2730</v>
      </c>
      <c r="C42" s="10">
        <v>0</v>
      </c>
      <c r="D42" s="10">
        <v>2000</v>
      </c>
      <c r="E42" s="10">
        <v>1582.09</v>
      </c>
      <c r="F42" s="10">
        <f t="shared" si="2"/>
        <v>79.1045</v>
      </c>
      <c r="G42" s="35" t="e">
        <f t="shared" si="3"/>
        <v>#DIV/0!</v>
      </c>
    </row>
    <row r="43" spans="1:7" ht="31.5" customHeight="1">
      <c r="A43" s="2" t="s">
        <v>37</v>
      </c>
      <c r="B43" s="12">
        <v>2730</v>
      </c>
      <c r="C43" s="12">
        <v>120464.97</v>
      </c>
      <c r="D43" s="10">
        <v>232483.25</v>
      </c>
      <c r="E43" s="10">
        <v>230606.15</v>
      </c>
      <c r="F43" s="10">
        <f t="shared" si="2"/>
        <v>99.19258699282636</v>
      </c>
      <c r="G43" s="35">
        <f t="shared" si="3"/>
        <v>1.914300480878383</v>
      </c>
    </row>
    <row r="44" spans="1:7" ht="31.5" customHeight="1">
      <c r="A44" s="2" t="s">
        <v>38</v>
      </c>
      <c r="B44" s="12">
        <v>2730</v>
      </c>
      <c r="C44" s="12">
        <v>552560.66</v>
      </c>
      <c r="D44" s="10">
        <v>864319</v>
      </c>
      <c r="E44" s="10">
        <v>859374.37</v>
      </c>
      <c r="F44" s="10">
        <f t="shared" si="2"/>
        <v>99.42791608190957</v>
      </c>
      <c r="G44" s="35">
        <f t="shared" si="3"/>
        <v>1.555257969324128</v>
      </c>
    </row>
    <row r="45" spans="1:7" s="20" customFormat="1" ht="31.5" customHeight="1">
      <c r="A45" s="47" t="s">
        <v>39</v>
      </c>
      <c r="B45" s="32">
        <v>2730</v>
      </c>
      <c r="C45" s="32">
        <v>282788.95</v>
      </c>
      <c r="D45" s="33">
        <v>324555.41</v>
      </c>
      <c r="E45" s="33">
        <v>281803.7</v>
      </c>
      <c r="F45" s="33">
        <f t="shared" si="2"/>
        <v>86.82760826571958</v>
      </c>
      <c r="G45" s="34">
        <f t="shared" si="3"/>
        <v>0.9965159529748245</v>
      </c>
    </row>
    <row r="46" spans="1:7" ht="31.5" customHeight="1">
      <c r="A46" s="11" t="s">
        <v>40</v>
      </c>
      <c r="B46" s="12">
        <v>2730</v>
      </c>
      <c r="C46" s="12">
        <v>4875934.52</v>
      </c>
      <c r="D46" s="10">
        <v>2731645.68</v>
      </c>
      <c r="E46" s="10">
        <v>2649325.47</v>
      </c>
      <c r="F46" s="10">
        <f t="shared" si="2"/>
        <v>96.98642431546979</v>
      </c>
      <c r="G46" s="35">
        <f t="shared" si="3"/>
        <v>0.543347220749798</v>
      </c>
    </row>
    <row r="47" spans="1:7" ht="31.5" customHeight="1">
      <c r="A47" s="11" t="s">
        <v>41</v>
      </c>
      <c r="B47" s="12">
        <v>2730</v>
      </c>
      <c r="C47" s="12">
        <v>13517671.36</v>
      </c>
      <c r="D47" s="10">
        <v>16340646.91</v>
      </c>
      <c r="E47" s="10">
        <v>16340646.91</v>
      </c>
      <c r="F47" s="10">
        <f t="shared" si="2"/>
        <v>100</v>
      </c>
      <c r="G47" s="35">
        <f t="shared" si="3"/>
        <v>1.2088359359255796</v>
      </c>
    </row>
    <row r="48" spans="1:7" ht="31.5" customHeight="1">
      <c r="A48" s="11" t="s">
        <v>42</v>
      </c>
      <c r="B48" s="12">
        <v>2730</v>
      </c>
      <c r="C48" s="12">
        <v>1690736.46</v>
      </c>
      <c r="D48" s="10">
        <v>1726954.41</v>
      </c>
      <c r="E48" s="10">
        <v>1692806.19</v>
      </c>
      <c r="F48" s="10">
        <f t="shared" si="2"/>
        <v>98.02263338266121</v>
      </c>
      <c r="G48" s="35">
        <f t="shared" si="3"/>
        <v>1.0012241588496884</v>
      </c>
    </row>
    <row r="49" spans="1:7" ht="31.5" customHeight="1">
      <c r="A49" s="11" t="s">
        <v>43</v>
      </c>
      <c r="B49" s="12">
        <v>2730</v>
      </c>
      <c r="C49" s="12">
        <v>3001717.71</v>
      </c>
      <c r="D49" s="10">
        <v>3385299.09</v>
      </c>
      <c r="E49" s="10">
        <v>3380449.7</v>
      </c>
      <c r="F49" s="10">
        <f t="shared" si="2"/>
        <v>99.8567515049313</v>
      </c>
      <c r="G49" s="35">
        <f t="shared" si="3"/>
        <v>1.1261717545051897</v>
      </c>
    </row>
    <row r="50" spans="1:7" ht="31.5" customHeight="1">
      <c r="A50" s="11" t="s">
        <v>44</v>
      </c>
      <c r="B50" s="12">
        <v>2730</v>
      </c>
      <c r="C50" s="12">
        <v>544808.86</v>
      </c>
      <c r="D50" s="10">
        <v>616824</v>
      </c>
      <c r="E50" s="10">
        <v>553570.69</v>
      </c>
      <c r="F50" s="10">
        <f t="shared" si="2"/>
        <v>89.74532281493586</v>
      </c>
      <c r="G50" s="35">
        <f t="shared" si="3"/>
        <v>1.0160823926395028</v>
      </c>
    </row>
    <row r="51" spans="1:7" ht="31.5" customHeight="1">
      <c r="A51" s="11" t="s">
        <v>45</v>
      </c>
      <c r="B51" s="12">
        <v>2730</v>
      </c>
      <c r="C51" s="10">
        <v>19329.99</v>
      </c>
      <c r="D51" s="10">
        <v>36524.5</v>
      </c>
      <c r="E51" s="10">
        <v>2232.51</v>
      </c>
      <c r="F51" s="10">
        <f t="shared" si="2"/>
        <v>6.112362934468645</v>
      </c>
      <c r="G51" s="35">
        <f t="shared" si="3"/>
        <v>0.11549462777787263</v>
      </c>
    </row>
    <row r="52" spans="1:7" ht="31.5" customHeight="1">
      <c r="A52" s="11" t="s">
        <v>46</v>
      </c>
      <c r="B52" s="12">
        <v>2730</v>
      </c>
      <c r="C52" s="12">
        <v>1496080.95</v>
      </c>
      <c r="D52" s="10">
        <v>2427646</v>
      </c>
      <c r="E52" s="10">
        <v>2417671.34</v>
      </c>
      <c r="F52" s="10">
        <f t="shared" si="2"/>
        <v>99.58912213724736</v>
      </c>
      <c r="G52" s="35">
        <f t="shared" si="3"/>
        <v>1.6160030244352754</v>
      </c>
    </row>
    <row r="53" spans="1:7" ht="31.5" customHeight="1">
      <c r="A53" s="11" t="s">
        <v>47</v>
      </c>
      <c r="B53" s="12">
        <v>2730</v>
      </c>
      <c r="C53" s="10">
        <v>3460064.72</v>
      </c>
      <c r="D53" s="10">
        <v>4172264</v>
      </c>
      <c r="E53" s="10">
        <v>4039689.29</v>
      </c>
      <c r="F53" s="10">
        <f t="shared" si="2"/>
        <v>96.82247551928641</v>
      </c>
      <c r="G53" s="35">
        <f t="shared" si="3"/>
        <v>1.1675184185572112</v>
      </c>
    </row>
    <row r="54" spans="1:7" ht="31.5" customHeight="1">
      <c r="A54" s="9" t="s">
        <v>16</v>
      </c>
      <c r="B54" s="12">
        <v>2240</v>
      </c>
      <c r="C54" s="12">
        <v>571.02</v>
      </c>
      <c r="D54" s="10">
        <v>840</v>
      </c>
      <c r="E54" s="10">
        <v>696.72</v>
      </c>
      <c r="F54" s="10">
        <f t="shared" si="2"/>
        <v>82.94285714285715</v>
      </c>
      <c r="G54" s="35">
        <f t="shared" si="3"/>
        <v>1.2201323946621836</v>
      </c>
    </row>
    <row r="55" spans="1:7" s="13" customFormat="1" ht="31.5" customHeight="1">
      <c r="A55" s="7" t="s">
        <v>3</v>
      </c>
      <c r="B55" s="36"/>
      <c r="C55" s="37">
        <f>SUM(C45:C54)</f>
        <v>28889704.539999995</v>
      </c>
      <c r="D55" s="37">
        <f>SUM(D45:D54)</f>
        <v>31763200</v>
      </c>
      <c r="E55" s="37">
        <f>SUM(E45:E54)</f>
        <v>31358892.520000003</v>
      </c>
      <c r="F55" s="10">
        <f t="shared" si="2"/>
        <v>98.72711981160589</v>
      </c>
      <c r="G55" s="35">
        <f t="shared" si="3"/>
        <v>1.0854694784635555</v>
      </c>
    </row>
    <row r="56" spans="1:7" ht="31.5" customHeight="1" thickBot="1">
      <c r="A56" s="3" t="s">
        <v>63</v>
      </c>
      <c r="B56" s="38">
        <v>2730</v>
      </c>
      <c r="C56" s="39">
        <v>1617.45</v>
      </c>
      <c r="D56" s="39">
        <v>2052.75</v>
      </c>
      <c r="E56" s="39">
        <v>1708.2</v>
      </c>
      <c r="F56" s="10">
        <f>E56/D56*100</f>
        <v>83.21519912312752</v>
      </c>
      <c r="G56" s="35">
        <f t="shared" si="3"/>
        <v>1.0561068348326068</v>
      </c>
    </row>
    <row r="57" spans="1:7" s="13" customFormat="1" ht="31.5" customHeight="1" thickBot="1">
      <c r="A57" s="14" t="s">
        <v>7</v>
      </c>
      <c r="B57" s="40"/>
      <c r="C57" s="41">
        <f>C38+C39+C40+C41+C42+C43+C44+C55+C56</f>
        <v>34932211.809999995</v>
      </c>
      <c r="D57" s="41">
        <f>D38+D39+D40+D41+D42+D43+D44+D55+D56</f>
        <v>39778071</v>
      </c>
      <c r="E57" s="41">
        <f>E38+E39+E40+E41+E42+E43+E44+E55+E56</f>
        <v>39150973.38000001</v>
      </c>
      <c r="F57" s="41">
        <f>E57/D57*100</f>
        <v>98.42350922446694</v>
      </c>
      <c r="G57" s="41">
        <f>E57/C57</f>
        <v>1.1207699527572519</v>
      </c>
    </row>
    <row r="58" spans="1:7" s="13" customFormat="1" ht="31.5" customHeight="1" thickBot="1">
      <c r="A58" s="14" t="s">
        <v>7</v>
      </c>
      <c r="B58" s="40"/>
      <c r="C58" s="41">
        <f>C57+C8</f>
        <v>36727821.949999996</v>
      </c>
      <c r="D58" s="41">
        <f>D57+D8</f>
        <v>41778142.59</v>
      </c>
      <c r="E58" s="41">
        <f>E57+E8</f>
        <v>41134569.86000001</v>
      </c>
      <c r="F58" s="41">
        <f>E58/D58*100</f>
        <v>98.45954681059938</v>
      </c>
      <c r="G58" s="41">
        <f>E58/C58</f>
        <v>1.1199839161712124</v>
      </c>
    </row>
    <row r="59" spans="1:7" ht="31.5" customHeight="1" thickBot="1">
      <c r="A59" s="167" t="s">
        <v>4</v>
      </c>
      <c r="B59" s="168"/>
      <c r="C59" s="168"/>
      <c r="D59" s="168"/>
      <c r="E59" s="168"/>
      <c r="F59" s="168"/>
      <c r="G59" s="169"/>
    </row>
    <row r="60" spans="1:7" ht="31.5" customHeight="1" thickBot="1">
      <c r="A60" s="23" t="s">
        <v>53</v>
      </c>
      <c r="B60" s="25">
        <v>3240</v>
      </c>
      <c r="C60" s="26">
        <v>2237.75</v>
      </c>
      <c r="D60" s="26">
        <v>21384</v>
      </c>
      <c r="E60" s="26">
        <v>10548</v>
      </c>
      <c r="F60" s="26">
        <f>E60/D60*100</f>
        <v>49.32659932659932</v>
      </c>
      <c r="G60" s="26">
        <f>E60/C60</f>
        <v>4.7136632778460505</v>
      </c>
    </row>
    <row r="61" spans="1:7" ht="31.5" customHeight="1" thickBot="1">
      <c r="A61" s="19" t="s">
        <v>64</v>
      </c>
      <c r="B61" s="25">
        <v>3132</v>
      </c>
      <c r="C61" s="26">
        <v>0</v>
      </c>
      <c r="D61" s="26">
        <v>123040</v>
      </c>
      <c r="E61" s="26">
        <v>118746.32</v>
      </c>
      <c r="F61" s="26">
        <f>E61/D61*100</f>
        <v>96.51033810143043</v>
      </c>
      <c r="G61" s="26" t="e">
        <f>E61/C61</f>
        <v>#DIV/0!</v>
      </c>
    </row>
    <row r="62" spans="1:7" ht="31.5" customHeight="1" thickBot="1">
      <c r="A62" s="24" t="s">
        <v>5</v>
      </c>
      <c r="B62" s="28"/>
      <c r="C62" s="27">
        <f>C60+C61</f>
        <v>2237.75</v>
      </c>
      <c r="D62" s="27">
        <f>D60+D61</f>
        <v>144424</v>
      </c>
      <c r="E62" s="27">
        <f>E60+E61</f>
        <v>129294.32</v>
      </c>
      <c r="F62" s="27">
        <f>F60+F61</f>
        <v>145.83693742802976</v>
      </c>
      <c r="G62" s="27" t="e">
        <f>G60+G61</f>
        <v>#DIV/0!</v>
      </c>
    </row>
    <row r="63" spans="1:7" ht="15">
      <c r="A63" s="15"/>
      <c r="B63" s="15"/>
      <c r="C63" s="15"/>
      <c r="D63" s="15"/>
      <c r="E63" s="15"/>
      <c r="F63" s="15"/>
      <c r="G63" s="15"/>
    </row>
    <row r="64" spans="1:5" s="42" customFormat="1" ht="20.25">
      <c r="A64" s="45" t="s">
        <v>60</v>
      </c>
      <c r="E64" s="46" t="s">
        <v>59</v>
      </c>
    </row>
  </sheetData>
  <sheetProtection/>
  <mergeCells count="9">
    <mergeCell ref="A59:G59"/>
    <mergeCell ref="A7:G7"/>
    <mergeCell ref="D5:E5"/>
    <mergeCell ref="F5:F6"/>
    <mergeCell ref="G5:G6"/>
    <mergeCell ref="A1:G1"/>
    <mergeCell ref="A2:G2"/>
    <mergeCell ref="A3:G3"/>
    <mergeCell ref="B5:B6"/>
  </mergeCells>
  <printOptions/>
  <pageMargins left="0.984251968503937" right="0" top="0.3937007874015748" bottom="0.3937007874015748" header="0" footer="0"/>
  <pageSetup horizontalDpi="300" verticalDpi="300" orientation="landscape" paperSize="9" scale="50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75" zoomScaleSheetLayoutView="75" zoomScalePageLayoutView="0" workbookViewId="0" topLeftCell="A4">
      <pane xSplit="7125" ySplit="1005" topLeftCell="D22" activePane="bottomRight" state="split"/>
      <selection pane="topLeft" activeCell="A4" sqref="A1:IV16384"/>
      <selection pane="topRight" activeCell="B4" sqref="B1:G16384"/>
      <selection pane="bottomLeft" activeCell="A19" sqref="A19"/>
      <selection pane="bottomRight" activeCell="E33" sqref="E33"/>
    </sheetView>
  </sheetViews>
  <sheetFormatPr defaultColWidth="9.00390625" defaultRowHeight="12.75"/>
  <cols>
    <col min="1" max="1" width="86.125" style="18" customWidth="1"/>
    <col min="2" max="7" width="27.75390625" style="18" customWidth="1"/>
    <col min="8" max="16384" width="9.125" style="18" customWidth="1"/>
  </cols>
  <sheetData>
    <row r="1" spans="1:7" s="42" customFormat="1" ht="31.5" customHeight="1">
      <c r="A1" s="178" t="s">
        <v>50</v>
      </c>
      <c r="B1" s="178"/>
      <c r="C1" s="178"/>
      <c r="D1" s="178"/>
      <c r="E1" s="178"/>
      <c r="F1" s="178"/>
      <c r="G1" s="178"/>
    </row>
    <row r="2" spans="1:7" s="42" customFormat="1" ht="31.5" customHeight="1">
      <c r="A2" s="178" t="s">
        <v>51</v>
      </c>
      <c r="B2" s="178"/>
      <c r="C2" s="178"/>
      <c r="D2" s="178"/>
      <c r="E2" s="178"/>
      <c r="F2" s="178"/>
      <c r="G2" s="178"/>
    </row>
    <row r="3" spans="1:7" s="42" customFormat="1" ht="31.5" customHeight="1">
      <c r="A3" s="179" t="s">
        <v>52</v>
      </c>
      <c r="B3" s="179"/>
      <c r="C3" s="179"/>
      <c r="D3" s="179"/>
      <c r="E3" s="179"/>
      <c r="F3" s="179"/>
      <c r="G3" s="179"/>
    </row>
    <row r="4" spans="1:7" s="42" customFormat="1" ht="31.5" customHeight="1" thickBot="1">
      <c r="A4" s="43"/>
      <c r="B4" s="43"/>
      <c r="C4" s="43"/>
      <c r="D4" s="43"/>
      <c r="E4" s="44"/>
      <c r="F4" s="43"/>
      <c r="G4" s="43"/>
    </row>
    <row r="5" spans="1:7" s="15" customFormat="1" ht="31.5" customHeight="1">
      <c r="A5" s="4" t="s">
        <v>11</v>
      </c>
      <c r="B5" s="180" t="s">
        <v>0</v>
      </c>
      <c r="C5" s="1" t="s">
        <v>56</v>
      </c>
      <c r="D5" s="173" t="s">
        <v>57</v>
      </c>
      <c r="E5" s="173"/>
      <c r="F5" s="174" t="s">
        <v>10</v>
      </c>
      <c r="G5" s="176" t="s">
        <v>58</v>
      </c>
    </row>
    <row r="6" spans="1:7" s="15" customFormat="1" ht="31.5" customHeight="1" thickBot="1">
      <c r="A6" s="16" t="s">
        <v>1</v>
      </c>
      <c r="B6" s="181"/>
      <c r="C6" s="17" t="s">
        <v>8</v>
      </c>
      <c r="D6" s="17" t="s">
        <v>9</v>
      </c>
      <c r="E6" s="17" t="s">
        <v>8</v>
      </c>
      <c r="F6" s="175"/>
      <c r="G6" s="177"/>
    </row>
    <row r="7" spans="1:7" s="15" customFormat="1" ht="31.5" customHeight="1" thickBot="1">
      <c r="A7" s="170" t="s">
        <v>6</v>
      </c>
      <c r="B7" s="171"/>
      <c r="C7" s="171"/>
      <c r="D7" s="171"/>
      <c r="E7" s="171"/>
      <c r="F7" s="171"/>
      <c r="G7" s="172"/>
    </row>
    <row r="8" spans="1:7" s="22" customFormat="1" ht="31.5" customHeight="1">
      <c r="A8" s="19" t="s">
        <v>12</v>
      </c>
      <c r="B8" s="29"/>
      <c r="C8" s="30">
        <f>SUM(C9:C19)</f>
        <v>1780327.6899999997</v>
      </c>
      <c r="D8" s="30">
        <f>SUM(D9:D19)</f>
        <v>1814253.16</v>
      </c>
      <c r="E8" s="30">
        <f>SUM(E9:E19)</f>
        <v>1795610.1400000001</v>
      </c>
      <c r="F8" s="30" t="e">
        <f>SUM(F9:F19)</f>
        <v>#DIV/0!</v>
      </c>
      <c r="G8" s="31">
        <f aca="true" t="shared" si="0" ref="G8:G13">E8/C8</f>
        <v>1.008584065779486</v>
      </c>
    </row>
    <row r="9" spans="1:7" s="20" customFormat="1" ht="31.5" customHeight="1">
      <c r="A9" s="21" t="s">
        <v>13</v>
      </c>
      <c r="B9" s="32">
        <v>2111</v>
      </c>
      <c r="C9" s="33">
        <v>1205913.55</v>
      </c>
      <c r="D9" s="33">
        <v>1205930</v>
      </c>
      <c r="E9" s="33">
        <v>1205913.55</v>
      </c>
      <c r="F9" s="33">
        <f aca="true" t="shared" si="1" ref="F9:F19">E9/D9*100</f>
        <v>99.99863590755683</v>
      </c>
      <c r="G9" s="34">
        <f t="shared" si="0"/>
        <v>1</v>
      </c>
    </row>
    <row r="10" spans="1:7" s="20" customFormat="1" ht="31.5" customHeight="1">
      <c r="A10" s="21" t="s">
        <v>14</v>
      </c>
      <c r="B10" s="32">
        <v>2120</v>
      </c>
      <c r="C10" s="33">
        <v>430971.48</v>
      </c>
      <c r="D10" s="33">
        <v>431460.25</v>
      </c>
      <c r="E10" s="33">
        <v>430971.48</v>
      </c>
      <c r="F10" s="33">
        <f t="shared" si="1"/>
        <v>99.88671725842647</v>
      </c>
      <c r="G10" s="34">
        <f t="shared" si="0"/>
        <v>1</v>
      </c>
    </row>
    <row r="11" spans="1:7" s="20" customFormat="1" ht="31.5" customHeight="1">
      <c r="A11" s="21" t="s">
        <v>15</v>
      </c>
      <c r="B11" s="32">
        <v>2210</v>
      </c>
      <c r="C11" s="33">
        <v>8374.25</v>
      </c>
      <c r="D11" s="33">
        <v>14369</v>
      </c>
      <c r="E11" s="33">
        <v>13629.12</v>
      </c>
      <c r="F11" s="33">
        <f t="shared" si="1"/>
        <v>94.85085948917809</v>
      </c>
      <c r="G11" s="34">
        <f t="shared" si="0"/>
        <v>1.6275033585097174</v>
      </c>
    </row>
    <row r="12" spans="1:7" s="20" customFormat="1" ht="31.5" customHeight="1">
      <c r="A12" s="21" t="s">
        <v>16</v>
      </c>
      <c r="B12" s="32">
        <v>2240</v>
      </c>
      <c r="C12" s="33">
        <v>10142.47</v>
      </c>
      <c r="D12" s="33">
        <v>20438.53</v>
      </c>
      <c r="E12" s="33">
        <v>14931.48</v>
      </c>
      <c r="F12" s="33">
        <f t="shared" si="1"/>
        <v>73.05554753693147</v>
      </c>
      <c r="G12" s="34">
        <f t="shared" si="0"/>
        <v>1.472173937906644</v>
      </c>
    </row>
    <row r="13" spans="1:7" s="20" customFormat="1" ht="31.5" customHeight="1">
      <c r="A13" s="21" t="s">
        <v>55</v>
      </c>
      <c r="B13" s="32">
        <v>2800</v>
      </c>
      <c r="C13" s="33">
        <v>220.4</v>
      </c>
      <c r="D13" s="33">
        <v>0</v>
      </c>
      <c r="E13" s="33">
        <v>0</v>
      </c>
      <c r="F13" s="33" t="e">
        <f t="shared" si="1"/>
        <v>#DIV/0!</v>
      </c>
      <c r="G13" s="34">
        <f t="shared" si="0"/>
        <v>0</v>
      </c>
    </row>
    <row r="14" spans="1:7" s="20" customFormat="1" ht="31.5" customHeight="1">
      <c r="A14" s="21" t="s">
        <v>17</v>
      </c>
      <c r="B14" s="32">
        <v>2250</v>
      </c>
      <c r="C14" s="33">
        <v>3724.68</v>
      </c>
      <c r="D14" s="33">
        <v>4609</v>
      </c>
      <c r="E14" s="33">
        <v>3008.83</v>
      </c>
      <c r="F14" s="33">
        <f t="shared" si="1"/>
        <v>65.28162291169451</v>
      </c>
      <c r="G14" s="34">
        <f aca="true" t="shared" si="2" ref="G14:G19">E14/C14</f>
        <v>0.807808992987317</v>
      </c>
    </row>
    <row r="15" spans="1:7" s="20" customFormat="1" ht="31.5" customHeight="1">
      <c r="A15" s="21" t="s">
        <v>18</v>
      </c>
      <c r="B15" s="32">
        <v>2270</v>
      </c>
      <c r="C15" s="33">
        <f>C16+C17+C18+C19</f>
        <v>60490.43</v>
      </c>
      <c r="D15" s="33">
        <f>D16+D17+D18+D19</f>
        <v>68723.19</v>
      </c>
      <c r="E15" s="33">
        <f>E16+E17+E18+E19</f>
        <v>63577.84</v>
      </c>
      <c r="F15" s="33">
        <f t="shared" si="1"/>
        <v>92.51293486230774</v>
      </c>
      <c r="G15" s="34">
        <f t="shared" si="2"/>
        <v>1.051039643791588</v>
      </c>
    </row>
    <row r="16" spans="1:7" s="20" customFormat="1" ht="31.5" customHeight="1">
      <c r="A16" s="21" t="s">
        <v>19</v>
      </c>
      <c r="B16" s="32">
        <v>2272</v>
      </c>
      <c r="C16" s="33">
        <v>1647.91</v>
      </c>
      <c r="D16" s="33">
        <v>1759</v>
      </c>
      <c r="E16" s="33">
        <v>1726.97</v>
      </c>
      <c r="F16" s="33">
        <f t="shared" si="1"/>
        <v>98.17907902217169</v>
      </c>
      <c r="G16" s="34">
        <f t="shared" si="2"/>
        <v>1.0479759210151038</v>
      </c>
    </row>
    <row r="17" spans="1:7" s="20" customFormat="1" ht="31.5" customHeight="1">
      <c r="A17" s="21" t="s">
        <v>20</v>
      </c>
      <c r="B17" s="32">
        <v>2273</v>
      </c>
      <c r="C17" s="33">
        <v>17473.69</v>
      </c>
      <c r="D17" s="33">
        <v>23323.19</v>
      </c>
      <c r="E17" s="33">
        <v>22166.49</v>
      </c>
      <c r="F17" s="33">
        <f t="shared" si="1"/>
        <v>95.04055834557795</v>
      </c>
      <c r="G17" s="34">
        <f t="shared" si="2"/>
        <v>1.268563766439716</v>
      </c>
    </row>
    <row r="18" spans="1:7" s="20" customFormat="1" ht="31.5" customHeight="1">
      <c r="A18" s="21" t="s">
        <v>21</v>
      </c>
      <c r="B18" s="32">
        <v>2274</v>
      </c>
      <c r="C18" s="33">
        <v>40090.54</v>
      </c>
      <c r="D18" s="33">
        <v>43641</v>
      </c>
      <c r="E18" s="33">
        <v>39684.38</v>
      </c>
      <c r="F18" s="33">
        <f t="shared" si="1"/>
        <v>90.93370912673862</v>
      </c>
      <c r="G18" s="34">
        <f t="shared" si="2"/>
        <v>0.9898689316731577</v>
      </c>
    </row>
    <row r="19" spans="1:7" s="20" customFormat="1" ht="31.5" customHeight="1">
      <c r="A19" s="21" t="s">
        <v>22</v>
      </c>
      <c r="B19" s="32">
        <v>2275</v>
      </c>
      <c r="C19" s="33">
        <v>1278.29</v>
      </c>
      <c r="D19" s="33">
        <v>0</v>
      </c>
      <c r="E19" s="33">
        <v>0</v>
      </c>
      <c r="F19" s="33" t="e">
        <f t="shared" si="1"/>
        <v>#DIV/0!</v>
      </c>
      <c r="G19" s="34">
        <f t="shared" si="2"/>
        <v>0</v>
      </c>
    </row>
    <row r="20" spans="1:7" ht="31.5" customHeight="1">
      <c r="A20" s="8" t="s">
        <v>23</v>
      </c>
      <c r="B20" s="12">
        <v>2730</v>
      </c>
      <c r="C20" s="10">
        <v>3359680.85</v>
      </c>
      <c r="D20" s="10">
        <v>2114960.4</v>
      </c>
      <c r="E20" s="10">
        <v>2106058.4</v>
      </c>
      <c r="F20" s="10">
        <f>E20/D20*100</f>
        <v>99.57909377404891</v>
      </c>
      <c r="G20" s="35">
        <f>E20/C20</f>
        <v>0.6268626378603789</v>
      </c>
    </row>
    <row r="21" spans="1:7" ht="31.5" customHeight="1">
      <c r="A21" s="8" t="s">
        <v>24</v>
      </c>
      <c r="B21" s="12">
        <v>2730</v>
      </c>
      <c r="C21" s="10">
        <v>30749.36</v>
      </c>
      <c r="D21" s="10">
        <v>25686.19</v>
      </c>
      <c r="E21" s="10">
        <v>24457.62</v>
      </c>
      <c r="F21" s="10">
        <f aca="true" t="shared" si="3" ref="F21:F36">E21/D21*100</f>
        <v>95.21700182082279</v>
      </c>
      <c r="G21" s="35">
        <f aca="true" t="shared" si="4" ref="G21:G36">E21/C21</f>
        <v>0.7953863104793075</v>
      </c>
    </row>
    <row r="22" spans="1:7" ht="31.5" customHeight="1">
      <c r="A22" s="9" t="s">
        <v>16</v>
      </c>
      <c r="B22" s="12">
        <v>2240</v>
      </c>
      <c r="C22" s="10">
        <v>169.54</v>
      </c>
      <c r="D22" s="10">
        <v>144.89</v>
      </c>
      <c r="E22" s="10">
        <v>131.58</v>
      </c>
      <c r="F22" s="10">
        <f t="shared" si="3"/>
        <v>90.81372075367523</v>
      </c>
      <c r="G22" s="35">
        <f t="shared" si="4"/>
        <v>0.7761000353898786</v>
      </c>
    </row>
    <row r="23" spans="1:7" ht="31.5" customHeight="1">
      <c r="A23" s="8" t="s">
        <v>25</v>
      </c>
      <c r="B23" s="12">
        <v>2730</v>
      </c>
      <c r="C23" s="10">
        <v>27148.35</v>
      </c>
      <c r="D23" s="10">
        <v>31495.65</v>
      </c>
      <c r="E23" s="10">
        <v>31495.65</v>
      </c>
      <c r="F23" s="10">
        <f t="shared" si="3"/>
        <v>100</v>
      </c>
      <c r="G23" s="35">
        <f t="shared" si="4"/>
        <v>1.1601312786964955</v>
      </c>
    </row>
    <row r="24" spans="1:7" ht="31.5" customHeight="1">
      <c r="A24" s="9" t="s">
        <v>48</v>
      </c>
      <c r="B24" s="12"/>
      <c r="C24" s="10"/>
      <c r="D24" s="10">
        <v>0</v>
      </c>
      <c r="E24" s="10">
        <v>0</v>
      </c>
      <c r="F24" s="10" t="e">
        <f t="shared" si="3"/>
        <v>#DIV/0!</v>
      </c>
      <c r="G24" s="35" t="e">
        <f t="shared" si="4"/>
        <v>#DIV/0!</v>
      </c>
    </row>
    <row r="25" spans="1:7" ht="31.5" customHeight="1">
      <c r="A25" s="8" t="s">
        <v>26</v>
      </c>
      <c r="B25" s="12">
        <v>2730</v>
      </c>
      <c r="C25" s="10">
        <v>317102.9</v>
      </c>
      <c r="D25" s="10">
        <v>224990.38</v>
      </c>
      <c r="E25" s="10">
        <v>222615.8</v>
      </c>
      <c r="F25" s="10">
        <f t="shared" si="3"/>
        <v>98.9445859862986</v>
      </c>
      <c r="G25" s="35">
        <f t="shared" si="4"/>
        <v>0.7020301611874252</v>
      </c>
    </row>
    <row r="26" spans="1:7" ht="31.5" customHeight="1">
      <c r="A26" s="8" t="s">
        <v>27</v>
      </c>
      <c r="B26" s="12">
        <v>2730</v>
      </c>
      <c r="C26" s="10">
        <v>950</v>
      </c>
      <c r="D26" s="10">
        <v>497.8</v>
      </c>
      <c r="E26" s="10">
        <v>498.8</v>
      </c>
      <c r="F26" s="10">
        <f t="shared" si="3"/>
        <v>100.2008838891121</v>
      </c>
      <c r="G26" s="35">
        <f t="shared" si="4"/>
        <v>0.5250526315789473</v>
      </c>
    </row>
    <row r="27" spans="1:7" ht="31.5" customHeight="1">
      <c r="A27" s="9" t="s">
        <v>16</v>
      </c>
      <c r="B27" s="12">
        <v>2240</v>
      </c>
      <c r="C27" s="10">
        <v>3.75</v>
      </c>
      <c r="D27" s="10">
        <v>0</v>
      </c>
      <c r="E27" s="10">
        <v>0</v>
      </c>
      <c r="F27" s="10" t="e">
        <f t="shared" si="3"/>
        <v>#DIV/0!</v>
      </c>
      <c r="G27" s="35">
        <f t="shared" si="4"/>
        <v>0</v>
      </c>
    </row>
    <row r="28" spans="1:7" ht="31.5" customHeight="1">
      <c r="A28" s="8" t="s">
        <v>28</v>
      </c>
      <c r="B28" s="12">
        <v>2730</v>
      </c>
      <c r="C28" s="10">
        <v>148995.13</v>
      </c>
      <c r="D28" s="10">
        <v>99148.58</v>
      </c>
      <c r="E28" s="10">
        <v>98101.78</v>
      </c>
      <c r="F28" s="10">
        <f t="shared" si="3"/>
        <v>98.94421079958985</v>
      </c>
      <c r="G28" s="35">
        <f t="shared" si="4"/>
        <v>0.6584227283133348</v>
      </c>
    </row>
    <row r="29" spans="1:7" ht="31.5" customHeight="1">
      <c r="A29" s="8" t="s">
        <v>29</v>
      </c>
      <c r="B29" s="12">
        <v>2730</v>
      </c>
      <c r="C29" s="10">
        <v>1403.58</v>
      </c>
      <c r="D29" s="10">
        <v>1499.27</v>
      </c>
      <c r="E29" s="10">
        <v>1157.9</v>
      </c>
      <c r="F29" s="10">
        <f t="shared" si="3"/>
        <v>77.23091904726968</v>
      </c>
      <c r="G29" s="35">
        <f t="shared" si="4"/>
        <v>0.8249618831844285</v>
      </c>
    </row>
    <row r="30" spans="1:7" ht="31.5" customHeight="1">
      <c r="A30" s="9" t="s">
        <v>16</v>
      </c>
      <c r="B30" s="12">
        <v>2240</v>
      </c>
      <c r="C30" s="10">
        <v>0</v>
      </c>
      <c r="D30" s="10">
        <v>0.73</v>
      </c>
      <c r="E30" s="10">
        <v>0.73</v>
      </c>
      <c r="F30" s="10">
        <f t="shared" si="3"/>
        <v>100</v>
      </c>
      <c r="G30" s="35" t="e">
        <f t="shared" si="4"/>
        <v>#DIV/0!</v>
      </c>
    </row>
    <row r="31" spans="1:7" ht="31.5" customHeight="1">
      <c r="A31" s="8" t="s">
        <v>30</v>
      </c>
      <c r="B31" s="12">
        <v>2730</v>
      </c>
      <c r="C31" s="10">
        <v>153999.4</v>
      </c>
      <c r="D31" s="10">
        <v>155866.6</v>
      </c>
      <c r="E31" s="10">
        <v>155866.6</v>
      </c>
      <c r="F31" s="10">
        <f t="shared" si="3"/>
        <v>100</v>
      </c>
      <c r="G31" s="35">
        <f t="shared" si="4"/>
        <v>1.0121247225638543</v>
      </c>
    </row>
    <row r="32" spans="1:7" ht="31.5" customHeight="1">
      <c r="A32" s="8" t="s">
        <v>31</v>
      </c>
      <c r="B32" s="12">
        <v>2730</v>
      </c>
      <c r="C32" s="10">
        <v>237932.32</v>
      </c>
      <c r="D32" s="10">
        <v>198153.42</v>
      </c>
      <c r="E32" s="10">
        <v>197042.89</v>
      </c>
      <c r="F32" s="10">
        <f t="shared" si="3"/>
        <v>99.4395605183095</v>
      </c>
      <c r="G32" s="35">
        <f t="shared" si="4"/>
        <v>0.8281468024184356</v>
      </c>
    </row>
    <row r="33" spans="1:7" ht="31.5" customHeight="1">
      <c r="A33" s="8" t="s">
        <v>32</v>
      </c>
      <c r="B33" s="12">
        <v>2730</v>
      </c>
      <c r="C33" s="10">
        <v>4732.04</v>
      </c>
      <c r="D33" s="10">
        <v>5616.6</v>
      </c>
      <c r="E33" s="10">
        <v>5616.6</v>
      </c>
      <c r="F33" s="10">
        <f t="shared" si="3"/>
        <v>100</v>
      </c>
      <c r="G33" s="35">
        <f t="shared" si="4"/>
        <v>1.1869299498736274</v>
      </c>
    </row>
    <row r="34" spans="1:7" ht="31.5" customHeight="1">
      <c r="A34" s="8" t="s">
        <v>33</v>
      </c>
      <c r="B34" s="12">
        <v>2610</v>
      </c>
      <c r="C34" s="10">
        <v>329000</v>
      </c>
      <c r="D34" s="10">
        <v>430000</v>
      </c>
      <c r="E34" s="10">
        <v>271841.37</v>
      </c>
      <c r="F34" s="10">
        <f t="shared" si="3"/>
        <v>63.218923255813955</v>
      </c>
      <c r="G34" s="35">
        <f t="shared" si="4"/>
        <v>0.8262655623100303</v>
      </c>
    </row>
    <row r="35" spans="1:7" ht="31.5" customHeight="1">
      <c r="A35" s="8" t="s">
        <v>49</v>
      </c>
      <c r="B35" s="12">
        <v>2730</v>
      </c>
      <c r="C35" s="10">
        <v>0</v>
      </c>
      <c r="D35" s="10">
        <v>0</v>
      </c>
      <c r="E35" s="10">
        <v>0</v>
      </c>
      <c r="F35" s="10" t="e">
        <f t="shared" si="3"/>
        <v>#DIV/0!</v>
      </c>
      <c r="G35" s="35" t="e">
        <f t="shared" si="4"/>
        <v>#DIV/0!</v>
      </c>
    </row>
    <row r="36" spans="1:7" ht="31.5" customHeight="1">
      <c r="A36" s="8" t="s">
        <v>34</v>
      </c>
      <c r="B36" s="12">
        <v>2610</v>
      </c>
      <c r="C36" s="10">
        <v>1014177.03</v>
      </c>
      <c r="D36" s="10">
        <v>1020000</v>
      </c>
      <c r="E36" s="10">
        <v>1020000</v>
      </c>
      <c r="F36" s="10">
        <f t="shared" si="3"/>
        <v>100</v>
      </c>
      <c r="G36" s="35">
        <f t="shared" si="4"/>
        <v>1.0057415715676383</v>
      </c>
    </row>
    <row r="37" spans="1:7" ht="31.5" customHeight="1">
      <c r="A37" s="8" t="s">
        <v>49</v>
      </c>
      <c r="B37" s="12">
        <v>2730</v>
      </c>
      <c r="C37" s="10">
        <v>0</v>
      </c>
      <c r="D37" s="10">
        <v>0</v>
      </c>
      <c r="E37" s="10">
        <v>0</v>
      </c>
      <c r="F37" s="10" t="e">
        <f>E37/D37*100</f>
        <v>#DIV/0!</v>
      </c>
      <c r="G37" s="35" t="e">
        <f>E37/C37</f>
        <v>#DIV/0!</v>
      </c>
    </row>
    <row r="38" spans="1:7" ht="31.5" customHeight="1">
      <c r="A38" s="7" t="s">
        <v>2</v>
      </c>
      <c r="B38" s="6"/>
      <c r="C38" s="5">
        <f>SUM(C20:C37)</f>
        <v>5626044.25</v>
      </c>
      <c r="D38" s="5">
        <f>SUM(D20:D37)</f>
        <v>4308060.51</v>
      </c>
      <c r="E38" s="5">
        <f>SUM(E20:E37)</f>
        <v>4134885.7199999997</v>
      </c>
      <c r="F38" s="5" t="e">
        <f>SUM(F20:F37)</f>
        <v>#DIV/0!</v>
      </c>
      <c r="G38" s="5" t="e">
        <f>SUM(G20:G37)</f>
        <v>#DIV/0!</v>
      </c>
    </row>
    <row r="39" spans="1:7" ht="31.5" customHeight="1">
      <c r="A39" s="8" t="s">
        <v>35</v>
      </c>
      <c r="B39" s="12">
        <v>2730</v>
      </c>
      <c r="C39" s="12">
        <v>1109979.63</v>
      </c>
      <c r="D39" s="10">
        <v>1208618.78</v>
      </c>
      <c r="E39" s="10">
        <v>1194223.95</v>
      </c>
      <c r="F39" s="10">
        <f aca="true" t="shared" si="5" ref="F39:F53">E39/D39*100</f>
        <v>98.80898507964604</v>
      </c>
      <c r="G39" s="35">
        <f aca="true" t="shared" si="6" ref="G39:G53">E39/C39</f>
        <v>1.0758971765995382</v>
      </c>
    </row>
    <row r="40" spans="1:7" ht="31.5" customHeight="1">
      <c r="A40" s="8" t="s">
        <v>36</v>
      </c>
      <c r="B40" s="12">
        <v>2730</v>
      </c>
      <c r="C40" s="12">
        <v>42459.98</v>
      </c>
      <c r="D40" s="10">
        <v>38679.51</v>
      </c>
      <c r="E40" s="10">
        <v>38679.51</v>
      </c>
      <c r="F40" s="10">
        <f t="shared" si="5"/>
        <v>100</v>
      </c>
      <c r="G40" s="35">
        <f t="shared" si="6"/>
        <v>0.9109639241469261</v>
      </c>
    </row>
    <row r="41" spans="1:7" ht="31.5" customHeight="1">
      <c r="A41" s="9" t="s">
        <v>16</v>
      </c>
      <c r="B41" s="12">
        <v>2240</v>
      </c>
      <c r="C41" s="12">
        <v>71.28</v>
      </c>
      <c r="D41" s="10">
        <v>75.01</v>
      </c>
      <c r="E41" s="10">
        <v>75.01</v>
      </c>
      <c r="F41" s="10">
        <f t="shared" si="5"/>
        <v>100</v>
      </c>
      <c r="G41" s="35">
        <f t="shared" si="6"/>
        <v>1.0523288439955107</v>
      </c>
    </row>
    <row r="42" spans="1:7" ht="31.5" customHeight="1">
      <c r="A42" s="2" t="s">
        <v>37</v>
      </c>
      <c r="B42" s="12">
        <v>2730</v>
      </c>
      <c r="C42" s="12">
        <v>104663.1</v>
      </c>
      <c r="D42" s="10">
        <v>120464.97</v>
      </c>
      <c r="E42" s="10">
        <v>120464.97</v>
      </c>
      <c r="F42" s="10">
        <f t="shared" si="5"/>
        <v>100</v>
      </c>
      <c r="G42" s="35">
        <f t="shared" si="6"/>
        <v>1.1509784250609814</v>
      </c>
    </row>
    <row r="43" spans="1:7" ht="31.5" customHeight="1">
      <c r="A43" s="2" t="s">
        <v>38</v>
      </c>
      <c r="B43" s="12">
        <v>2730</v>
      </c>
      <c r="C43" s="12">
        <v>481797.07</v>
      </c>
      <c r="D43" s="10">
        <v>577570</v>
      </c>
      <c r="E43" s="10">
        <v>552560.66</v>
      </c>
      <c r="F43" s="10">
        <f t="shared" si="5"/>
        <v>95.6699032151947</v>
      </c>
      <c r="G43" s="35">
        <f t="shared" si="6"/>
        <v>1.1468742638887364</v>
      </c>
    </row>
    <row r="44" spans="1:7" ht="31.5" customHeight="1">
      <c r="A44" s="11" t="s">
        <v>39</v>
      </c>
      <c r="B44" s="12">
        <v>2730</v>
      </c>
      <c r="C44" s="12">
        <v>307571.93</v>
      </c>
      <c r="D44" s="10">
        <v>282788.95</v>
      </c>
      <c r="E44" s="10">
        <v>282788.95</v>
      </c>
      <c r="F44" s="10">
        <f t="shared" si="5"/>
        <v>100</v>
      </c>
      <c r="G44" s="35">
        <f t="shared" si="6"/>
        <v>0.9194237913713388</v>
      </c>
    </row>
    <row r="45" spans="1:7" ht="31.5" customHeight="1">
      <c r="A45" s="11" t="s">
        <v>40</v>
      </c>
      <c r="B45" s="12">
        <v>2730</v>
      </c>
      <c r="C45" s="12">
        <v>4687168.73</v>
      </c>
      <c r="D45" s="10">
        <v>4876602.99</v>
      </c>
      <c r="E45" s="10">
        <v>4875934.52</v>
      </c>
      <c r="F45" s="10">
        <f t="shared" si="5"/>
        <v>99.98629230221587</v>
      </c>
      <c r="G45" s="35">
        <f t="shared" si="6"/>
        <v>1.040272881322111</v>
      </c>
    </row>
    <row r="46" spans="1:7" ht="31.5" customHeight="1">
      <c r="A46" s="11" t="s">
        <v>41</v>
      </c>
      <c r="B46" s="12">
        <v>2730</v>
      </c>
      <c r="C46" s="12">
        <v>11039331.25</v>
      </c>
      <c r="D46" s="10">
        <v>13517671.36</v>
      </c>
      <c r="E46" s="10">
        <v>13517671.36</v>
      </c>
      <c r="F46" s="10">
        <f t="shared" si="5"/>
        <v>100</v>
      </c>
      <c r="G46" s="35">
        <f t="shared" si="6"/>
        <v>1.2245009279887311</v>
      </c>
    </row>
    <row r="47" spans="1:7" ht="31.5" customHeight="1">
      <c r="A47" s="11" t="s">
        <v>42</v>
      </c>
      <c r="B47" s="12">
        <v>2730</v>
      </c>
      <c r="C47" s="12">
        <v>1517177.22</v>
      </c>
      <c r="D47" s="10">
        <v>1690736.46</v>
      </c>
      <c r="E47" s="10">
        <v>1690736.46</v>
      </c>
      <c r="F47" s="10">
        <f t="shared" si="5"/>
        <v>100</v>
      </c>
      <c r="G47" s="35">
        <f t="shared" si="6"/>
        <v>1.1143961547221226</v>
      </c>
    </row>
    <row r="48" spans="1:7" ht="31.5" customHeight="1">
      <c r="A48" s="11" t="s">
        <v>43</v>
      </c>
      <c r="B48" s="12">
        <v>2730</v>
      </c>
      <c r="C48" s="12">
        <v>2698676.75</v>
      </c>
      <c r="D48" s="10">
        <v>3109004.89</v>
      </c>
      <c r="E48" s="10">
        <v>3001717.71</v>
      </c>
      <c r="F48" s="10">
        <f t="shared" si="5"/>
        <v>96.5491472739369</v>
      </c>
      <c r="G48" s="35">
        <f t="shared" si="6"/>
        <v>1.1122924262789162</v>
      </c>
    </row>
    <row r="49" spans="1:7" ht="31.5" customHeight="1">
      <c r="A49" s="11" t="s">
        <v>44</v>
      </c>
      <c r="B49" s="12">
        <v>2730</v>
      </c>
      <c r="C49" s="12">
        <v>452950.13</v>
      </c>
      <c r="D49" s="10">
        <v>545171.86</v>
      </c>
      <c r="E49" s="10">
        <v>544808.86</v>
      </c>
      <c r="F49" s="10">
        <f t="shared" si="5"/>
        <v>99.9334154921349</v>
      </c>
      <c r="G49" s="35">
        <f t="shared" si="6"/>
        <v>1.202800979436743</v>
      </c>
    </row>
    <row r="50" spans="1:7" ht="31.5" customHeight="1">
      <c r="A50" s="11" t="s">
        <v>45</v>
      </c>
      <c r="B50" s="12">
        <v>2730</v>
      </c>
      <c r="C50" s="10">
        <v>32267.45</v>
      </c>
      <c r="D50" s="10">
        <v>31872.48</v>
      </c>
      <c r="E50" s="10">
        <v>19329.99</v>
      </c>
      <c r="F50" s="10">
        <f t="shared" si="5"/>
        <v>60.6479006340266</v>
      </c>
      <c r="G50" s="35">
        <f t="shared" si="6"/>
        <v>0.5990553948328734</v>
      </c>
    </row>
    <row r="51" spans="1:7" ht="31.5" customHeight="1">
      <c r="A51" s="11" t="s">
        <v>46</v>
      </c>
      <c r="B51" s="12">
        <v>2730</v>
      </c>
      <c r="C51" s="12">
        <v>582309.9</v>
      </c>
      <c r="D51" s="10">
        <v>1496080.95</v>
      </c>
      <c r="E51" s="10">
        <v>1496080.95</v>
      </c>
      <c r="F51" s="10">
        <f t="shared" si="5"/>
        <v>100</v>
      </c>
      <c r="G51" s="35">
        <f t="shared" si="6"/>
        <v>2.5692177824900453</v>
      </c>
    </row>
    <row r="52" spans="1:7" ht="31.5" customHeight="1">
      <c r="A52" s="11" t="s">
        <v>47</v>
      </c>
      <c r="B52" s="12">
        <v>2730</v>
      </c>
      <c r="C52" s="10">
        <v>2987315.17</v>
      </c>
      <c r="D52" s="10">
        <v>3577681.08</v>
      </c>
      <c r="E52" s="10">
        <v>3460064.72</v>
      </c>
      <c r="F52" s="10">
        <f t="shared" si="5"/>
        <v>96.71249735876403</v>
      </c>
      <c r="G52" s="35">
        <f t="shared" si="6"/>
        <v>1.1582523179166262</v>
      </c>
    </row>
    <row r="53" spans="1:7" ht="31.5" customHeight="1">
      <c r="A53" s="9" t="s">
        <v>16</v>
      </c>
      <c r="B53" s="12">
        <v>2240</v>
      </c>
      <c r="C53" s="12">
        <v>596.43</v>
      </c>
      <c r="D53" s="10">
        <v>688.98</v>
      </c>
      <c r="E53" s="10">
        <v>571.02</v>
      </c>
      <c r="F53" s="10">
        <f t="shared" si="5"/>
        <v>82.8790385787686</v>
      </c>
      <c r="G53" s="35">
        <f t="shared" si="6"/>
        <v>0.957396509229918</v>
      </c>
    </row>
    <row r="54" spans="1:7" s="13" customFormat="1" ht="31.5" customHeight="1">
      <c r="A54" s="7" t="s">
        <v>3</v>
      </c>
      <c r="B54" s="36"/>
      <c r="C54" s="37">
        <f>SUM(C44:C53)</f>
        <v>24305364.959999993</v>
      </c>
      <c r="D54" s="37">
        <f>SUM(D44:D53)</f>
        <v>29128300.000000004</v>
      </c>
      <c r="E54" s="37">
        <f>SUM(E44:E53)</f>
        <v>28889704.539999995</v>
      </c>
      <c r="F54" s="37"/>
      <c r="G54" s="37"/>
    </row>
    <row r="55" spans="1:7" ht="31.5" customHeight="1" thickBot="1">
      <c r="A55" s="3" t="s">
        <v>54</v>
      </c>
      <c r="B55" s="38">
        <v>2730</v>
      </c>
      <c r="C55" s="39">
        <v>2098.6</v>
      </c>
      <c r="D55" s="39">
        <v>1895.92</v>
      </c>
      <c r="E55" s="39">
        <v>1617.45</v>
      </c>
      <c r="F55" s="10">
        <f>E55/D55*100</f>
        <v>85.3121439723195</v>
      </c>
      <c r="G55" s="35"/>
    </row>
    <row r="56" spans="1:7" s="13" customFormat="1" ht="31.5" customHeight="1" thickBot="1">
      <c r="A56" s="14" t="s">
        <v>7</v>
      </c>
      <c r="B56" s="40"/>
      <c r="C56" s="41">
        <f>C38+C39+C40+C41+C42+C43+C54+C55</f>
        <v>31672478.869999997</v>
      </c>
      <c r="D56" s="41">
        <f>D38+D39+D40+D41+D42+D43+D54+D55</f>
        <v>35383664.7</v>
      </c>
      <c r="E56" s="41">
        <f>E38+E39+E40+E41+E42+E43+E54+E55</f>
        <v>34932211.809999995</v>
      </c>
      <c r="F56" s="41">
        <f>E56/D56*100</f>
        <v>98.72412059681311</v>
      </c>
      <c r="G56" s="41">
        <f>E56/C56</f>
        <v>1.102920044666526</v>
      </c>
    </row>
    <row r="57" spans="1:7" s="13" customFormat="1" ht="31.5" customHeight="1" thickBot="1">
      <c r="A57" s="14" t="s">
        <v>7</v>
      </c>
      <c r="B57" s="40"/>
      <c r="C57" s="41">
        <f>C56+C8</f>
        <v>33452806.56</v>
      </c>
      <c r="D57" s="41">
        <f>D56+D8</f>
        <v>37197917.86</v>
      </c>
      <c r="E57" s="41">
        <f>E56+E8</f>
        <v>36727821.949999996</v>
      </c>
      <c r="F57" s="41">
        <f>E57/D57*100</f>
        <v>98.73623058212753</v>
      </c>
      <c r="G57" s="41">
        <f>E57/C57</f>
        <v>1.0978995703731471</v>
      </c>
    </row>
    <row r="58" spans="1:7" ht="31.5" customHeight="1" thickBot="1">
      <c r="A58" s="167" t="s">
        <v>4</v>
      </c>
      <c r="B58" s="168"/>
      <c r="C58" s="168"/>
      <c r="D58" s="168"/>
      <c r="E58" s="168"/>
      <c r="F58" s="168"/>
      <c r="G58" s="169"/>
    </row>
    <row r="59" spans="1:7" ht="31.5" customHeight="1" thickBot="1">
      <c r="A59" s="23" t="s">
        <v>53</v>
      </c>
      <c r="B59" s="25">
        <v>3240</v>
      </c>
      <c r="C59" s="26">
        <v>15830.8</v>
      </c>
      <c r="D59" s="26">
        <v>2237.75</v>
      </c>
      <c r="E59" s="26">
        <v>2237.75</v>
      </c>
      <c r="F59" s="26">
        <f>E59/D59*100</f>
        <v>100</v>
      </c>
      <c r="G59" s="26">
        <f>E59/C59</f>
        <v>0.1413541956186674</v>
      </c>
    </row>
    <row r="60" spans="1:7" ht="31.5" customHeight="1" thickBot="1">
      <c r="A60" s="24" t="s">
        <v>5</v>
      </c>
      <c r="B60" s="28"/>
      <c r="C60" s="27">
        <f>C59</f>
        <v>15830.8</v>
      </c>
      <c r="D60" s="27">
        <f>D59</f>
        <v>2237.75</v>
      </c>
      <c r="E60" s="27">
        <f>E59</f>
        <v>2237.75</v>
      </c>
      <c r="F60" s="27">
        <f>F59</f>
        <v>100</v>
      </c>
      <c r="G60" s="27">
        <f>G59</f>
        <v>0.1413541956186674</v>
      </c>
    </row>
    <row r="61" spans="1:7" ht="15">
      <c r="A61" s="15"/>
      <c r="B61" s="15"/>
      <c r="C61" s="15"/>
      <c r="D61" s="15"/>
      <c r="E61" s="15"/>
      <c r="F61" s="15"/>
      <c r="G61" s="15"/>
    </row>
    <row r="62" spans="1:5" s="42" customFormat="1" ht="20.25">
      <c r="A62" s="45" t="s">
        <v>60</v>
      </c>
      <c r="E62" s="46" t="s">
        <v>59</v>
      </c>
    </row>
  </sheetData>
  <sheetProtection/>
  <mergeCells count="9">
    <mergeCell ref="A1:G1"/>
    <mergeCell ref="A2:G2"/>
    <mergeCell ref="A3:G3"/>
    <mergeCell ref="B5:B6"/>
    <mergeCell ref="A58:G58"/>
    <mergeCell ref="A7:G7"/>
    <mergeCell ref="D5:E5"/>
    <mergeCell ref="F5:F6"/>
    <mergeCell ref="G5:G6"/>
  </mergeCells>
  <printOptions/>
  <pageMargins left="0.984251968503937" right="0" top="0.3937007874015748" bottom="0.3937007874015748" header="0" footer="0"/>
  <pageSetup horizontalDpi="300" verticalDpi="300" orientation="landscape" paperSize="9" scale="53" r:id="rId1"/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zoomScale="75" zoomScaleSheetLayoutView="75" zoomScalePageLayoutView="0" workbookViewId="0" topLeftCell="A1">
      <pane xSplit="7125" ySplit="1005" topLeftCell="D7" activePane="bottomRight" state="split"/>
      <selection pane="topLeft" activeCell="A8" sqref="A1:A16384"/>
      <selection pane="topRight" activeCell="A7" sqref="A7:G7"/>
      <selection pane="bottomLeft" activeCell="A7" sqref="A7:G7"/>
      <selection pane="bottomRight" activeCell="D8" sqref="D8"/>
    </sheetView>
  </sheetViews>
  <sheetFormatPr defaultColWidth="9.00390625" defaultRowHeight="45" customHeight="1"/>
  <cols>
    <col min="1" max="1" width="56.00390625" style="83" customWidth="1"/>
    <col min="2" max="7" width="27.75390625" style="53" customWidth="1"/>
    <col min="8" max="16384" width="9.125" style="53" customWidth="1"/>
  </cols>
  <sheetData>
    <row r="1" spans="1:7" s="104" customFormat="1" ht="45" customHeight="1">
      <c r="A1" s="182" t="s">
        <v>50</v>
      </c>
      <c r="B1" s="182"/>
      <c r="C1" s="182"/>
      <c r="D1" s="182"/>
      <c r="E1" s="182"/>
      <c r="F1" s="182"/>
      <c r="G1" s="182"/>
    </row>
    <row r="2" spans="1:7" s="104" customFormat="1" ht="45" customHeight="1">
      <c r="A2" s="182" t="s">
        <v>51</v>
      </c>
      <c r="B2" s="182"/>
      <c r="C2" s="182"/>
      <c r="D2" s="182"/>
      <c r="E2" s="182"/>
      <c r="F2" s="182"/>
      <c r="G2" s="182"/>
    </row>
    <row r="3" spans="1:7" s="104" customFormat="1" ht="45" customHeight="1">
      <c r="A3" s="183" t="s">
        <v>52</v>
      </c>
      <c r="B3" s="183"/>
      <c r="C3" s="183"/>
      <c r="D3" s="183"/>
      <c r="E3" s="183"/>
      <c r="F3" s="183"/>
      <c r="G3" s="183"/>
    </row>
    <row r="4" spans="1:7" s="104" customFormat="1" ht="45" customHeight="1" thickBot="1">
      <c r="A4" s="105"/>
      <c r="B4" s="105"/>
      <c r="C4" s="105"/>
      <c r="D4" s="105"/>
      <c r="E4" s="106"/>
      <c r="F4" s="105"/>
      <c r="G4" s="105"/>
    </row>
    <row r="5" spans="1:7" s="83" customFormat="1" ht="45" customHeight="1">
      <c r="A5" s="71" t="s">
        <v>11</v>
      </c>
      <c r="B5" s="184" t="s">
        <v>0</v>
      </c>
      <c r="C5" s="86" t="s">
        <v>57</v>
      </c>
      <c r="D5" s="192" t="s">
        <v>61</v>
      </c>
      <c r="E5" s="192"/>
      <c r="F5" s="193" t="s">
        <v>10</v>
      </c>
      <c r="G5" s="195" t="s">
        <v>65</v>
      </c>
    </row>
    <row r="6" spans="1:7" s="83" customFormat="1" ht="45" customHeight="1" thickBot="1">
      <c r="A6" s="72" t="s">
        <v>71</v>
      </c>
      <c r="B6" s="185"/>
      <c r="C6" s="87" t="s">
        <v>8</v>
      </c>
      <c r="D6" s="87" t="s">
        <v>9</v>
      </c>
      <c r="E6" s="87" t="s">
        <v>8</v>
      </c>
      <c r="F6" s="194"/>
      <c r="G6" s="196"/>
    </row>
    <row r="7" spans="1:7" s="50" customFormat="1" ht="45" customHeight="1" thickBot="1">
      <c r="A7" s="189" t="s">
        <v>6</v>
      </c>
      <c r="B7" s="190"/>
      <c r="C7" s="190"/>
      <c r="D7" s="190"/>
      <c r="E7" s="190"/>
      <c r="F7" s="190"/>
      <c r="G7" s="191"/>
    </row>
    <row r="8" spans="1:7" s="51" customFormat="1" ht="45" customHeight="1">
      <c r="A8" s="73" t="s">
        <v>12</v>
      </c>
      <c r="B8" s="88"/>
      <c r="C8" s="89">
        <f>SUM(C9:C18)</f>
        <v>1732032.3</v>
      </c>
      <c r="D8" s="89">
        <f>SUM(D9:D18)</f>
        <v>1934171.5899999999</v>
      </c>
      <c r="E8" s="89">
        <f>SUM(E9:E18)</f>
        <v>1923236.6399999997</v>
      </c>
      <c r="F8" s="89" t="e">
        <f>SUM(F9:F18)</f>
        <v>#DIV/0!</v>
      </c>
      <c r="G8" s="90">
        <f aca="true" t="shared" si="0" ref="G8:G36">E8/C8</f>
        <v>1.1103930567576596</v>
      </c>
    </row>
    <row r="9" spans="1:7" s="52" customFormat="1" ht="45" customHeight="1">
      <c r="A9" s="74" t="s">
        <v>13</v>
      </c>
      <c r="B9" s="91">
        <v>2111</v>
      </c>
      <c r="C9" s="92">
        <f>'Факт.вид2012-2013'!E9</f>
        <v>1205913.55</v>
      </c>
      <c r="D9" s="92">
        <v>1340487</v>
      </c>
      <c r="E9" s="92">
        <v>1340451.76</v>
      </c>
      <c r="F9" s="92">
        <f aca="true" t="shared" si="1" ref="F9:F36">E9/D9*100</f>
        <v>99.99737110468061</v>
      </c>
      <c r="G9" s="93">
        <f t="shared" si="0"/>
        <v>1.1115653854291627</v>
      </c>
    </row>
    <row r="10" spans="1:7" s="52" customFormat="1" ht="45" customHeight="1">
      <c r="A10" s="74" t="s">
        <v>14</v>
      </c>
      <c r="B10" s="91">
        <v>2120</v>
      </c>
      <c r="C10" s="92">
        <f>'Факт.вид2012-2013'!E10</f>
        <v>430971.48</v>
      </c>
      <c r="D10" s="92">
        <v>479895</v>
      </c>
      <c r="E10" s="92">
        <v>477441.46</v>
      </c>
      <c r="F10" s="92">
        <f t="shared" si="1"/>
        <v>99.48873399389451</v>
      </c>
      <c r="G10" s="93">
        <f t="shared" si="0"/>
        <v>1.1078261141549322</v>
      </c>
    </row>
    <row r="11" spans="1:7" s="52" customFormat="1" ht="45" customHeight="1">
      <c r="A11" s="74" t="s">
        <v>15</v>
      </c>
      <c r="B11" s="91">
        <v>2210</v>
      </c>
      <c r="C11" s="92">
        <f>'Факт.вид2012-2013'!E11</f>
        <v>13629.12</v>
      </c>
      <c r="D11" s="92">
        <v>17299.88</v>
      </c>
      <c r="E11" s="92">
        <v>17299.88</v>
      </c>
      <c r="F11" s="92">
        <f t="shared" si="1"/>
        <v>100</v>
      </c>
      <c r="G11" s="93">
        <f t="shared" si="0"/>
        <v>1.2693321358972554</v>
      </c>
    </row>
    <row r="12" spans="1:7" s="52" customFormat="1" ht="45" customHeight="1">
      <c r="A12" s="74" t="s">
        <v>16</v>
      </c>
      <c r="B12" s="91">
        <v>2240</v>
      </c>
      <c r="C12" s="92">
        <f>'Факт.вид2012-2013'!E12</f>
        <v>14931.48</v>
      </c>
      <c r="D12" s="92">
        <v>26398.29</v>
      </c>
      <c r="E12" s="92">
        <v>24191.24</v>
      </c>
      <c r="F12" s="92">
        <f t="shared" si="1"/>
        <v>91.63942058368175</v>
      </c>
      <c r="G12" s="93">
        <f t="shared" si="0"/>
        <v>1.6201501793526163</v>
      </c>
    </row>
    <row r="13" spans="1:7" s="52" customFormat="1" ht="45" customHeight="1">
      <c r="A13" s="74" t="s">
        <v>55</v>
      </c>
      <c r="B13" s="91">
        <v>2800</v>
      </c>
      <c r="C13" s="92">
        <f>'Факт.вид2012-2013'!E13</f>
        <v>0</v>
      </c>
      <c r="D13" s="92">
        <v>0</v>
      </c>
      <c r="E13" s="92">
        <v>0</v>
      </c>
      <c r="F13" s="92" t="e">
        <f t="shared" si="1"/>
        <v>#DIV/0!</v>
      </c>
      <c r="G13" s="93" t="e">
        <f t="shared" si="0"/>
        <v>#DIV/0!</v>
      </c>
    </row>
    <row r="14" spans="1:7" s="52" customFormat="1" ht="45" customHeight="1">
      <c r="A14" s="74" t="s">
        <v>17</v>
      </c>
      <c r="B14" s="91">
        <v>2250</v>
      </c>
      <c r="C14" s="92">
        <f>'Факт.вид2012-2013'!E14</f>
        <v>3008.83</v>
      </c>
      <c r="D14" s="92">
        <v>4191.42</v>
      </c>
      <c r="E14" s="92">
        <v>3492.46</v>
      </c>
      <c r="F14" s="92">
        <f t="shared" si="1"/>
        <v>83.32402861082879</v>
      </c>
      <c r="G14" s="93">
        <f t="shared" si="0"/>
        <v>1.1607368977310117</v>
      </c>
    </row>
    <row r="15" spans="1:7" s="52" customFormat="1" ht="45" customHeight="1">
      <c r="A15" s="74" t="s">
        <v>19</v>
      </c>
      <c r="B15" s="91">
        <v>2272</v>
      </c>
      <c r="C15" s="92">
        <f>'Факт.вид2012-2013'!E16</f>
        <v>1726.97</v>
      </c>
      <c r="D15" s="92">
        <v>1759</v>
      </c>
      <c r="E15" s="92">
        <v>1095.71</v>
      </c>
      <c r="F15" s="92">
        <f t="shared" si="1"/>
        <v>62.29164297896532</v>
      </c>
      <c r="G15" s="93">
        <f t="shared" si="0"/>
        <v>0.6344696202018565</v>
      </c>
    </row>
    <row r="16" spans="1:7" s="52" customFormat="1" ht="45" customHeight="1">
      <c r="A16" s="74" t="s">
        <v>20</v>
      </c>
      <c r="B16" s="91">
        <v>2273</v>
      </c>
      <c r="C16" s="92">
        <f>'Факт.вид2012-2013'!E17</f>
        <v>22166.49</v>
      </c>
      <c r="D16" s="92">
        <v>25477</v>
      </c>
      <c r="E16" s="92">
        <v>24472.71</v>
      </c>
      <c r="F16" s="92">
        <f t="shared" si="1"/>
        <v>96.05805236095301</v>
      </c>
      <c r="G16" s="93">
        <f t="shared" si="0"/>
        <v>1.104040829197586</v>
      </c>
    </row>
    <row r="17" spans="1:7" s="52" customFormat="1" ht="45" customHeight="1">
      <c r="A17" s="74" t="s">
        <v>21</v>
      </c>
      <c r="B17" s="91">
        <v>2274</v>
      </c>
      <c r="C17" s="92">
        <f>'Факт.вид2012-2013'!E18</f>
        <v>39684.38</v>
      </c>
      <c r="D17" s="92">
        <v>38664</v>
      </c>
      <c r="E17" s="92">
        <v>34791.42</v>
      </c>
      <c r="F17" s="92">
        <f t="shared" si="1"/>
        <v>89.98401613904406</v>
      </c>
      <c r="G17" s="93">
        <f t="shared" si="0"/>
        <v>0.8767031260158279</v>
      </c>
    </row>
    <row r="18" spans="1:7" s="52" customFormat="1" ht="45" customHeight="1">
      <c r="A18" s="74" t="s">
        <v>22</v>
      </c>
      <c r="B18" s="91">
        <v>2275</v>
      </c>
      <c r="C18" s="92">
        <f>'Факт.вид2012-2013'!E19</f>
        <v>0</v>
      </c>
      <c r="D18" s="92">
        <v>0</v>
      </c>
      <c r="E18" s="92">
        <v>0</v>
      </c>
      <c r="F18" s="92" t="e">
        <f t="shared" si="1"/>
        <v>#DIV/0!</v>
      </c>
      <c r="G18" s="93" t="e">
        <f t="shared" si="0"/>
        <v>#DIV/0!</v>
      </c>
    </row>
    <row r="19" spans="1:7" ht="45" customHeight="1">
      <c r="A19" s="75" t="s">
        <v>23</v>
      </c>
      <c r="B19" s="94">
        <v>2730</v>
      </c>
      <c r="C19" s="92">
        <f>'Факт.вид2012-2013'!E20</f>
        <v>2106058.4</v>
      </c>
      <c r="D19" s="95">
        <v>2783251.45</v>
      </c>
      <c r="E19" s="95">
        <v>2707224.14</v>
      </c>
      <c r="F19" s="95">
        <f t="shared" si="1"/>
        <v>97.26839951884332</v>
      </c>
      <c r="G19" s="96">
        <f t="shared" si="0"/>
        <v>1.2854459021649163</v>
      </c>
    </row>
    <row r="20" spans="1:7" ht="57.75" customHeight="1">
      <c r="A20" s="75" t="s">
        <v>24</v>
      </c>
      <c r="B20" s="94">
        <v>2730</v>
      </c>
      <c r="C20" s="92">
        <f>'Факт.вид2012-2013'!E21</f>
        <v>24457.62</v>
      </c>
      <c r="D20" s="95">
        <v>28610.89</v>
      </c>
      <c r="E20" s="95">
        <v>28598.53</v>
      </c>
      <c r="F20" s="95">
        <f t="shared" si="1"/>
        <v>99.95679966614111</v>
      </c>
      <c r="G20" s="96">
        <f t="shared" si="0"/>
        <v>1.1693096057588597</v>
      </c>
    </row>
    <row r="21" spans="1:7" ht="45" customHeight="1">
      <c r="A21" s="75" t="s">
        <v>16</v>
      </c>
      <c r="B21" s="94">
        <v>2240</v>
      </c>
      <c r="C21" s="92">
        <f>'Факт.вид2012-2013'!E22</f>
        <v>131.58</v>
      </c>
      <c r="D21" s="95">
        <v>150</v>
      </c>
      <c r="E21" s="95">
        <v>142.08</v>
      </c>
      <c r="F21" s="95">
        <f t="shared" si="1"/>
        <v>94.72</v>
      </c>
      <c r="G21" s="96">
        <f t="shared" si="0"/>
        <v>1.0797993616051071</v>
      </c>
    </row>
    <row r="22" spans="1:7" ht="51" customHeight="1">
      <c r="A22" s="75" t="s">
        <v>25</v>
      </c>
      <c r="B22" s="94">
        <v>2730</v>
      </c>
      <c r="C22" s="92">
        <f>'Факт.вид2012-2013'!E23</f>
        <v>31495.65</v>
      </c>
      <c r="D22" s="95">
        <v>28752.12</v>
      </c>
      <c r="E22" s="95">
        <v>21402</v>
      </c>
      <c r="F22" s="95">
        <f t="shared" si="1"/>
        <v>74.43625026606733</v>
      </c>
      <c r="G22" s="96">
        <f t="shared" si="0"/>
        <v>0.6795224102376042</v>
      </c>
    </row>
    <row r="23" spans="1:7" ht="45" customHeight="1">
      <c r="A23" s="75" t="s">
        <v>48</v>
      </c>
      <c r="B23" s="94"/>
      <c r="C23" s="92">
        <f>'Факт.вид2012-2013'!E24</f>
        <v>0</v>
      </c>
      <c r="D23" s="95"/>
      <c r="E23" s="95"/>
      <c r="F23" s="95" t="e">
        <f t="shared" si="1"/>
        <v>#DIV/0!</v>
      </c>
      <c r="G23" s="96" t="e">
        <f t="shared" si="0"/>
        <v>#DIV/0!</v>
      </c>
    </row>
    <row r="24" spans="1:7" ht="60" customHeight="1">
      <c r="A24" s="75" t="s">
        <v>72</v>
      </c>
      <c r="B24" s="94">
        <v>2730</v>
      </c>
      <c r="C24" s="92">
        <f>'Факт.вид2012-2013'!E25</f>
        <v>222615.8</v>
      </c>
      <c r="D24" s="95">
        <v>311634.5</v>
      </c>
      <c r="E24" s="95">
        <v>306079.24</v>
      </c>
      <c r="F24" s="95">
        <f t="shared" si="1"/>
        <v>98.21737965469163</v>
      </c>
      <c r="G24" s="96">
        <f t="shared" si="0"/>
        <v>1.3749214566082013</v>
      </c>
    </row>
    <row r="25" spans="1:7" ht="71.25" customHeight="1">
      <c r="A25" s="75" t="s">
        <v>27</v>
      </c>
      <c r="B25" s="94">
        <v>2730</v>
      </c>
      <c r="C25" s="92">
        <f>'Факт.вид2012-2013'!E26</f>
        <v>498.8</v>
      </c>
      <c r="D25" s="95">
        <v>539.11</v>
      </c>
      <c r="E25" s="95">
        <v>539.11</v>
      </c>
      <c r="F25" s="95">
        <f t="shared" si="1"/>
        <v>100</v>
      </c>
      <c r="G25" s="96">
        <f t="shared" si="0"/>
        <v>1.080813953488372</v>
      </c>
    </row>
    <row r="26" spans="1:7" ht="45" customHeight="1">
      <c r="A26" s="75" t="s">
        <v>16</v>
      </c>
      <c r="B26" s="94">
        <v>2240</v>
      </c>
      <c r="C26" s="92">
        <f>'Факт.вид2012-2013'!E27</f>
        <v>0</v>
      </c>
      <c r="D26" s="95">
        <v>0</v>
      </c>
      <c r="E26" s="95">
        <v>0</v>
      </c>
      <c r="F26" s="95" t="e">
        <f t="shared" si="1"/>
        <v>#DIV/0!</v>
      </c>
      <c r="G26" s="96" t="e">
        <f t="shared" si="0"/>
        <v>#DIV/0!</v>
      </c>
    </row>
    <row r="27" spans="1:7" ht="59.25" customHeight="1">
      <c r="A27" s="75" t="s">
        <v>28</v>
      </c>
      <c r="B27" s="94">
        <v>2730</v>
      </c>
      <c r="C27" s="92">
        <f>'Факт.вид2012-2013'!E28</f>
        <v>98101.78</v>
      </c>
      <c r="D27" s="95">
        <v>144900</v>
      </c>
      <c r="E27" s="95">
        <v>141709.39</v>
      </c>
      <c r="F27" s="95">
        <f t="shared" si="1"/>
        <v>97.79806073153901</v>
      </c>
      <c r="G27" s="96">
        <f t="shared" si="0"/>
        <v>1.4445139527539665</v>
      </c>
    </row>
    <row r="28" spans="1:7" s="52" customFormat="1" ht="57.75" customHeight="1">
      <c r="A28" s="74" t="s">
        <v>29</v>
      </c>
      <c r="B28" s="91">
        <v>2730</v>
      </c>
      <c r="C28" s="92">
        <f>'Факт.вид2012-2013'!E29</f>
        <v>1157.9</v>
      </c>
      <c r="D28" s="92">
        <v>608.98</v>
      </c>
      <c r="E28" s="92">
        <v>581.18</v>
      </c>
      <c r="F28" s="92">
        <f t="shared" si="1"/>
        <v>95.43498965483266</v>
      </c>
      <c r="G28" s="93">
        <f t="shared" si="0"/>
        <v>0.5019259003368166</v>
      </c>
    </row>
    <row r="29" spans="1:7" ht="45" customHeight="1">
      <c r="A29" s="75" t="s">
        <v>16</v>
      </c>
      <c r="B29" s="94">
        <v>2240</v>
      </c>
      <c r="C29" s="92">
        <f>'Факт.вид2012-2013'!E30</f>
        <v>0.73</v>
      </c>
      <c r="D29" s="95">
        <v>0</v>
      </c>
      <c r="E29" s="95">
        <v>0</v>
      </c>
      <c r="F29" s="95" t="e">
        <f t="shared" si="1"/>
        <v>#DIV/0!</v>
      </c>
      <c r="G29" s="96">
        <f t="shared" si="0"/>
        <v>0</v>
      </c>
    </row>
    <row r="30" spans="1:7" ht="45" customHeight="1">
      <c r="A30" s="75" t="s">
        <v>30</v>
      </c>
      <c r="B30" s="94">
        <v>2730</v>
      </c>
      <c r="C30" s="92">
        <f>'Факт.вид2012-2013'!E31</f>
        <v>155866.6</v>
      </c>
      <c r="D30" s="95">
        <v>145654.9</v>
      </c>
      <c r="E30" s="95">
        <v>145654.9</v>
      </c>
      <c r="F30" s="95">
        <f t="shared" si="1"/>
        <v>100</v>
      </c>
      <c r="G30" s="96">
        <f t="shared" si="0"/>
        <v>0.9344843603440377</v>
      </c>
    </row>
    <row r="31" spans="1:7" ht="45" customHeight="1">
      <c r="A31" s="75" t="s">
        <v>31</v>
      </c>
      <c r="B31" s="94">
        <v>2730</v>
      </c>
      <c r="C31" s="92">
        <f>'Факт.вид2012-2013'!E32</f>
        <v>197042.89</v>
      </c>
      <c r="D31" s="95">
        <v>318048.55</v>
      </c>
      <c r="E31" s="95">
        <v>318048.55</v>
      </c>
      <c r="F31" s="95">
        <f t="shared" si="1"/>
        <v>100</v>
      </c>
      <c r="G31" s="96">
        <f t="shared" si="0"/>
        <v>1.614108227909162</v>
      </c>
    </row>
    <row r="32" spans="1:7" ht="45" customHeight="1">
      <c r="A32" s="75" t="s">
        <v>32</v>
      </c>
      <c r="B32" s="94">
        <v>2730</v>
      </c>
      <c r="C32" s="92">
        <f>'Факт.вид2012-2013'!E33</f>
        <v>5616.6</v>
      </c>
      <c r="D32" s="95">
        <v>8441.36</v>
      </c>
      <c r="E32" s="95">
        <v>8441.36</v>
      </c>
      <c r="F32" s="95">
        <f t="shared" si="1"/>
        <v>100</v>
      </c>
      <c r="G32" s="96">
        <f t="shared" si="0"/>
        <v>1.5029305985827726</v>
      </c>
    </row>
    <row r="33" spans="1:7" ht="62.25" customHeight="1">
      <c r="A33" s="75" t="s">
        <v>33</v>
      </c>
      <c r="B33" s="94">
        <v>2610</v>
      </c>
      <c r="C33" s="92">
        <f>'Факт.вид2012-2013'!E34</f>
        <v>271841.37</v>
      </c>
      <c r="D33" s="95">
        <v>588159</v>
      </c>
      <c r="E33" s="95">
        <v>566813.92</v>
      </c>
      <c r="F33" s="95">
        <f t="shared" si="1"/>
        <v>96.37086570128146</v>
      </c>
      <c r="G33" s="96">
        <f t="shared" si="0"/>
        <v>2.0850907277284545</v>
      </c>
    </row>
    <row r="34" spans="1:7" ht="45" customHeight="1">
      <c r="A34" s="75" t="s">
        <v>49</v>
      </c>
      <c r="B34" s="94">
        <v>2730</v>
      </c>
      <c r="C34" s="92">
        <f>'Факт.вид2012-2013'!E35</f>
        <v>0</v>
      </c>
      <c r="D34" s="95">
        <v>0</v>
      </c>
      <c r="E34" s="95">
        <v>0</v>
      </c>
      <c r="F34" s="95" t="e">
        <f t="shared" si="1"/>
        <v>#DIV/0!</v>
      </c>
      <c r="G34" s="96" t="e">
        <f t="shared" si="0"/>
        <v>#DIV/0!</v>
      </c>
    </row>
    <row r="35" spans="1:7" ht="60.75" customHeight="1">
      <c r="A35" s="75" t="s">
        <v>34</v>
      </c>
      <c r="B35" s="94">
        <v>2610</v>
      </c>
      <c r="C35" s="92">
        <f>'Факт.вид2012-2013'!E36</f>
        <v>1020000</v>
      </c>
      <c r="D35" s="95">
        <v>856541</v>
      </c>
      <c r="E35" s="95">
        <v>772470.55</v>
      </c>
      <c r="F35" s="95">
        <f t="shared" si="1"/>
        <v>90.18488898955216</v>
      </c>
      <c r="G35" s="96">
        <f t="shared" si="0"/>
        <v>0.757324068627451</v>
      </c>
    </row>
    <row r="36" spans="1:7" ht="45" customHeight="1">
      <c r="A36" s="75" t="s">
        <v>49</v>
      </c>
      <c r="B36" s="94">
        <v>2730</v>
      </c>
      <c r="C36" s="92">
        <f>'Факт.вид2012-2013'!E37</f>
        <v>0</v>
      </c>
      <c r="D36" s="95">
        <v>0</v>
      </c>
      <c r="E36" s="95">
        <v>0</v>
      </c>
      <c r="F36" s="95" t="e">
        <f t="shared" si="1"/>
        <v>#DIV/0!</v>
      </c>
      <c r="G36" s="96" t="e">
        <f t="shared" si="0"/>
        <v>#DIV/0!</v>
      </c>
    </row>
    <row r="37" spans="1:7" s="55" customFormat="1" ht="45" customHeight="1">
      <c r="A37" s="54" t="s">
        <v>2</v>
      </c>
      <c r="B37" s="97"/>
      <c r="C37" s="98">
        <f>SUM(C19:C36)</f>
        <v>4134885.7199999997</v>
      </c>
      <c r="D37" s="98">
        <f>SUM(D19:D36)</f>
        <v>5215291.859999999</v>
      </c>
      <c r="E37" s="98">
        <f>SUM(E19:E36)</f>
        <v>5017704.95</v>
      </c>
      <c r="F37" s="98" t="e">
        <f>SUM(F19:F36)</f>
        <v>#DIV/0!</v>
      </c>
      <c r="G37" s="98" t="e">
        <f>SUM(G19:G36)</f>
        <v>#DIV/0!</v>
      </c>
    </row>
    <row r="38" spans="1:7" ht="45" customHeight="1">
      <c r="A38" s="75" t="s">
        <v>35</v>
      </c>
      <c r="B38" s="94">
        <v>2730</v>
      </c>
      <c r="C38" s="95">
        <f>'Факт.вид2012-2013'!E39</f>
        <v>1194223.95</v>
      </c>
      <c r="D38" s="95">
        <v>1660665.5</v>
      </c>
      <c r="E38" s="95">
        <v>1652253.42</v>
      </c>
      <c r="F38" s="95">
        <f aca="true" t="shared" si="2" ref="F38:F58">E38/D38*100</f>
        <v>99.49345126998784</v>
      </c>
      <c r="G38" s="96">
        <f aca="true" t="shared" si="3" ref="G38:G58">E38/C38</f>
        <v>1.383537334015115</v>
      </c>
    </row>
    <row r="39" spans="1:7" ht="63.75" customHeight="1">
      <c r="A39" s="75" t="s">
        <v>36</v>
      </c>
      <c r="B39" s="94">
        <v>2730</v>
      </c>
      <c r="C39" s="95">
        <f>'Факт.вид2012-2013'!E40</f>
        <v>38679.51</v>
      </c>
      <c r="D39" s="95">
        <v>37958.64</v>
      </c>
      <c r="E39" s="95">
        <v>28791.57</v>
      </c>
      <c r="F39" s="95">
        <f t="shared" si="2"/>
        <v>75.84984604295623</v>
      </c>
      <c r="G39" s="96">
        <f t="shared" si="3"/>
        <v>0.7443623251690623</v>
      </c>
    </row>
    <row r="40" spans="1:7" ht="45" customHeight="1">
      <c r="A40" s="75" t="s">
        <v>16</v>
      </c>
      <c r="B40" s="94">
        <v>2240</v>
      </c>
      <c r="C40" s="95">
        <f>'Факт.вид2012-2013'!E41</f>
        <v>75.01</v>
      </c>
      <c r="D40" s="95">
        <v>100</v>
      </c>
      <c r="E40" s="95">
        <v>60.11</v>
      </c>
      <c r="F40" s="95">
        <f t="shared" si="2"/>
        <v>60.11</v>
      </c>
      <c r="G40" s="96">
        <f t="shared" si="3"/>
        <v>0.8013598186908412</v>
      </c>
    </row>
    <row r="41" spans="1:7" ht="95.25" customHeight="1">
      <c r="A41" s="75" t="s">
        <v>62</v>
      </c>
      <c r="B41" s="94">
        <v>2730</v>
      </c>
      <c r="C41" s="95">
        <v>0</v>
      </c>
      <c r="D41" s="95">
        <v>2000</v>
      </c>
      <c r="E41" s="95">
        <v>1582.09</v>
      </c>
      <c r="F41" s="95">
        <f t="shared" si="2"/>
        <v>79.1045</v>
      </c>
      <c r="G41" s="96" t="e">
        <f t="shared" si="3"/>
        <v>#DIV/0!</v>
      </c>
    </row>
    <row r="42" spans="1:7" s="56" customFormat="1" ht="45" customHeight="1">
      <c r="A42" s="54" t="s">
        <v>66</v>
      </c>
      <c r="B42" s="97"/>
      <c r="C42" s="98">
        <f>SUM(C38:C41)</f>
        <v>1232978.47</v>
      </c>
      <c r="D42" s="98">
        <f>SUM(D38:D41)</f>
        <v>1700724.14</v>
      </c>
      <c r="E42" s="98">
        <f>SUM(E38:E41)</f>
        <v>1682687.1900000002</v>
      </c>
      <c r="F42" s="98">
        <f>SUM(F38:F41)</f>
        <v>314.5577973129441</v>
      </c>
      <c r="G42" s="98" t="e">
        <f>SUM(G38:G41)</f>
        <v>#DIV/0!</v>
      </c>
    </row>
    <row r="43" spans="1:7" s="51" customFormat="1" ht="45" customHeight="1">
      <c r="A43" s="57" t="s">
        <v>67</v>
      </c>
      <c r="B43" s="59"/>
      <c r="C43" s="60">
        <f>C42+C37</f>
        <v>5367864.1899999995</v>
      </c>
      <c r="D43" s="60">
        <f>D42+D37</f>
        <v>6916015.999999999</v>
      </c>
      <c r="E43" s="60">
        <f>E42+E37</f>
        <v>6700392.140000001</v>
      </c>
      <c r="F43" s="60" t="e">
        <f>F42+F37</f>
        <v>#DIV/0!</v>
      </c>
      <c r="G43" s="60" t="e">
        <f>G42+G37</f>
        <v>#DIV/0!</v>
      </c>
    </row>
    <row r="44" spans="1:7" ht="45" customHeight="1">
      <c r="A44" s="76" t="s">
        <v>37</v>
      </c>
      <c r="B44" s="94">
        <v>2730</v>
      </c>
      <c r="C44" s="95">
        <f>'Факт.вид2012-2013'!E42</f>
        <v>120464.97</v>
      </c>
      <c r="D44" s="95">
        <v>232483.25</v>
      </c>
      <c r="E44" s="95">
        <v>230606.15</v>
      </c>
      <c r="F44" s="95">
        <f t="shared" si="2"/>
        <v>99.19258699282636</v>
      </c>
      <c r="G44" s="96">
        <f t="shared" si="3"/>
        <v>1.914300480878383</v>
      </c>
    </row>
    <row r="45" spans="1:7" ht="45" customHeight="1">
      <c r="A45" s="77" t="s">
        <v>63</v>
      </c>
      <c r="B45" s="94">
        <v>2730</v>
      </c>
      <c r="C45" s="95">
        <v>1617.45</v>
      </c>
      <c r="D45" s="95">
        <v>2052.75</v>
      </c>
      <c r="E45" s="95">
        <v>1708.2</v>
      </c>
      <c r="F45" s="95">
        <f t="shared" si="2"/>
        <v>83.21519912312752</v>
      </c>
      <c r="G45" s="96">
        <f t="shared" si="3"/>
        <v>1.0561068348326068</v>
      </c>
    </row>
    <row r="46" spans="1:7" s="51" customFormat="1" ht="45" customHeight="1">
      <c r="A46" s="57" t="s">
        <v>68</v>
      </c>
      <c r="B46" s="59"/>
      <c r="C46" s="60">
        <f>C45+C44</f>
        <v>122082.42</v>
      </c>
      <c r="D46" s="60">
        <f>D45+D44</f>
        <v>234536</v>
      </c>
      <c r="E46" s="60">
        <f>E45+E44</f>
        <v>232314.35</v>
      </c>
      <c r="F46" s="60">
        <f>F45+F44</f>
        <v>182.40778611595388</v>
      </c>
      <c r="G46" s="60">
        <f>G45+G44</f>
        <v>2.9704073157109896</v>
      </c>
    </row>
    <row r="47" spans="1:7" s="58" customFormat="1" ht="74.25" customHeight="1">
      <c r="A47" s="78" t="s">
        <v>38</v>
      </c>
      <c r="B47" s="99">
        <v>2730</v>
      </c>
      <c r="C47" s="100">
        <f>'Факт.вид2012-2013'!E43</f>
        <v>552560.66</v>
      </c>
      <c r="D47" s="100">
        <v>864319</v>
      </c>
      <c r="E47" s="100">
        <v>859374.37</v>
      </c>
      <c r="F47" s="100">
        <f t="shared" si="2"/>
        <v>99.42791608190957</v>
      </c>
      <c r="G47" s="101">
        <f t="shared" si="3"/>
        <v>1.555257969324128</v>
      </c>
    </row>
    <row r="48" spans="1:7" s="52" customFormat="1" ht="45" customHeight="1">
      <c r="A48" s="79" t="s">
        <v>39</v>
      </c>
      <c r="B48" s="91">
        <v>2730</v>
      </c>
      <c r="C48" s="95">
        <f>'Факт.вид2012-2013'!E44</f>
        <v>282788.95</v>
      </c>
      <c r="D48" s="92">
        <v>324555.41</v>
      </c>
      <c r="E48" s="92">
        <v>281803.7</v>
      </c>
      <c r="F48" s="92">
        <f t="shared" si="2"/>
        <v>86.82760826571958</v>
      </c>
      <c r="G48" s="93">
        <f t="shared" si="3"/>
        <v>0.9965159529748245</v>
      </c>
    </row>
    <row r="49" spans="1:7" ht="45" customHeight="1">
      <c r="A49" s="80" t="s">
        <v>40</v>
      </c>
      <c r="B49" s="94">
        <v>2730</v>
      </c>
      <c r="C49" s="95">
        <f>'Факт.вид2012-2013'!E45</f>
        <v>4875934.52</v>
      </c>
      <c r="D49" s="95">
        <v>2731645.68</v>
      </c>
      <c r="E49" s="95">
        <v>2649325.47</v>
      </c>
      <c r="F49" s="95">
        <f t="shared" si="2"/>
        <v>96.98642431546979</v>
      </c>
      <c r="G49" s="96">
        <f t="shared" si="3"/>
        <v>0.543347220749798</v>
      </c>
    </row>
    <row r="50" spans="1:7" ht="60" customHeight="1">
      <c r="A50" s="80" t="s">
        <v>41</v>
      </c>
      <c r="B50" s="94">
        <v>2730</v>
      </c>
      <c r="C50" s="95">
        <f>'Факт.вид2012-2013'!E46</f>
        <v>13517671.36</v>
      </c>
      <c r="D50" s="95">
        <v>16340646.91</v>
      </c>
      <c r="E50" s="95">
        <v>16340646.91</v>
      </c>
      <c r="F50" s="95">
        <f t="shared" si="2"/>
        <v>100</v>
      </c>
      <c r="G50" s="96">
        <f t="shared" si="3"/>
        <v>1.2088359359255796</v>
      </c>
    </row>
    <row r="51" spans="1:7" ht="56.25" customHeight="1">
      <c r="A51" s="80" t="s">
        <v>73</v>
      </c>
      <c r="B51" s="94">
        <v>2730</v>
      </c>
      <c r="C51" s="95">
        <f>'Факт.вид2012-2013'!E47</f>
        <v>1690736.46</v>
      </c>
      <c r="D51" s="95">
        <v>1726954.41</v>
      </c>
      <c r="E51" s="95">
        <v>1692806.19</v>
      </c>
      <c r="F51" s="95">
        <f t="shared" si="2"/>
        <v>98.02263338266121</v>
      </c>
      <c r="G51" s="96">
        <f t="shared" si="3"/>
        <v>1.0012241588496884</v>
      </c>
    </row>
    <row r="52" spans="1:7" ht="45" customHeight="1">
      <c r="A52" s="80" t="s">
        <v>43</v>
      </c>
      <c r="B52" s="94">
        <v>2730</v>
      </c>
      <c r="C52" s="95">
        <f>'Факт.вид2012-2013'!E48</f>
        <v>3001717.71</v>
      </c>
      <c r="D52" s="95">
        <v>3385299.09</v>
      </c>
      <c r="E52" s="95">
        <v>3380449.7</v>
      </c>
      <c r="F52" s="95">
        <f t="shared" si="2"/>
        <v>99.8567515049313</v>
      </c>
      <c r="G52" s="96">
        <f t="shared" si="3"/>
        <v>1.1261717545051897</v>
      </c>
    </row>
    <row r="53" spans="1:7" ht="57.75" customHeight="1">
      <c r="A53" s="80" t="s">
        <v>74</v>
      </c>
      <c r="B53" s="94">
        <v>2730</v>
      </c>
      <c r="C53" s="95">
        <f>'Факт.вид2012-2013'!E49</f>
        <v>544808.86</v>
      </c>
      <c r="D53" s="95">
        <v>616824</v>
      </c>
      <c r="E53" s="95">
        <v>553570.69</v>
      </c>
      <c r="F53" s="95">
        <f t="shared" si="2"/>
        <v>89.74532281493586</v>
      </c>
      <c r="G53" s="96">
        <f t="shared" si="3"/>
        <v>1.0160823926395028</v>
      </c>
    </row>
    <row r="54" spans="1:7" ht="45" customHeight="1">
      <c r="A54" s="80" t="s">
        <v>45</v>
      </c>
      <c r="B54" s="94">
        <v>2730</v>
      </c>
      <c r="C54" s="95">
        <f>'Факт.вид2012-2013'!E50</f>
        <v>19329.99</v>
      </c>
      <c r="D54" s="95">
        <v>36524.5</v>
      </c>
      <c r="E54" s="95">
        <v>2232.51</v>
      </c>
      <c r="F54" s="95">
        <f t="shared" si="2"/>
        <v>6.112362934468645</v>
      </c>
      <c r="G54" s="96">
        <f t="shared" si="3"/>
        <v>0.11549462777787263</v>
      </c>
    </row>
    <row r="55" spans="1:7" ht="45" customHeight="1">
      <c r="A55" s="80" t="s">
        <v>46</v>
      </c>
      <c r="B55" s="94">
        <v>2730</v>
      </c>
      <c r="C55" s="95">
        <f>'Факт.вид2012-2013'!E51</f>
        <v>1496080.95</v>
      </c>
      <c r="D55" s="95">
        <v>2427646</v>
      </c>
      <c r="E55" s="95">
        <v>2417671.34</v>
      </c>
      <c r="F55" s="95">
        <f t="shared" si="2"/>
        <v>99.58912213724736</v>
      </c>
      <c r="G55" s="96">
        <f t="shared" si="3"/>
        <v>1.6160030244352754</v>
      </c>
    </row>
    <row r="56" spans="1:7" ht="45" customHeight="1">
      <c r="A56" s="80" t="s">
        <v>47</v>
      </c>
      <c r="B56" s="94">
        <v>2730</v>
      </c>
      <c r="C56" s="95">
        <f>'Факт.вид2012-2013'!E52</f>
        <v>3460064.72</v>
      </c>
      <c r="D56" s="95">
        <v>4172264</v>
      </c>
      <c r="E56" s="95">
        <v>4039689.29</v>
      </c>
      <c r="F56" s="95">
        <f t="shared" si="2"/>
        <v>96.82247551928641</v>
      </c>
      <c r="G56" s="96">
        <f t="shared" si="3"/>
        <v>1.1675184185572112</v>
      </c>
    </row>
    <row r="57" spans="1:7" ht="45" customHeight="1">
      <c r="A57" s="75" t="s">
        <v>16</v>
      </c>
      <c r="B57" s="94">
        <v>2240</v>
      </c>
      <c r="C57" s="95">
        <f>'Факт.вид2012-2013'!E53</f>
        <v>571.02</v>
      </c>
      <c r="D57" s="95">
        <v>840</v>
      </c>
      <c r="E57" s="95">
        <v>696.72</v>
      </c>
      <c r="F57" s="95">
        <f t="shared" si="2"/>
        <v>82.94285714285715</v>
      </c>
      <c r="G57" s="96">
        <f t="shared" si="3"/>
        <v>1.2201323946621836</v>
      </c>
    </row>
    <row r="58" spans="1:7" s="61" customFormat="1" ht="45" customHeight="1" thickBot="1">
      <c r="A58" s="57" t="s">
        <v>69</v>
      </c>
      <c r="B58" s="59"/>
      <c r="C58" s="60">
        <f>SUM(C48:C57)</f>
        <v>28889704.539999995</v>
      </c>
      <c r="D58" s="60">
        <f>SUM(D48:D57)</f>
        <v>31763200</v>
      </c>
      <c r="E58" s="60">
        <f>SUM(E48:E57)</f>
        <v>31358892.520000003</v>
      </c>
      <c r="F58" s="100">
        <f t="shared" si="2"/>
        <v>98.72711981160589</v>
      </c>
      <c r="G58" s="101">
        <f t="shared" si="3"/>
        <v>1.0854694784635555</v>
      </c>
    </row>
    <row r="59" spans="1:7" s="65" customFormat="1" ht="45" customHeight="1" thickBot="1">
      <c r="A59" s="62" t="s">
        <v>7</v>
      </c>
      <c r="B59" s="63"/>
      <c r="C59" s="64">
        <f>C43+C46+C47+C58</f>
        <v>34932211.809999995</v>
      </c>
      <c r="D59" s="64">
        <f>D43+D46+D47+D58</f>
        <v>39778071</v>
      </c>
      <c r="E59" s="64">
        <f>E43+E46+E47+E58</f>
        <v>39150973.38</v>
      </c>
      <c r="F59" s="64" t="e">
        <f>F43+F46+F47+F58</f>
        <v>#DIV/0!</v>
      </c>
      <c r="G59" s="64" t="e">
        <f>G43+G46+G47+G58</f>
        <v>#DIV/0!</v>
      </c>
    </row>
    <row r="60" spans="1:7" s="69" customFormat="1" ht="45" customHeight="1" thickBot="1">
      <c r="A60" s="66" t="s">
        <v>7</v>
      </c>
      <c r="B60" s="67"/>
      <c r="C60" s="68">
        <f>C59+C8</f>
        <v>36664244.10999999</v>
      </c>
      <c r="D60" s="68">
        <f>D59+D8</f>
        <v>41712242.59</v>
      </c>
      <c r="E60" s="68">
        <f>E59+E8</f>
        <v>41074210.02</v>
      </c>
      <c r="F60" s="68" t="e">
        <f>F59+F8</f>
        <v>#DIV/0!</v>
      </c>
      <c r="G60" s="68" t="e">
        <f>G59+G8</f>
        <v>#DIV/0!</v>
      </c>
    </row>
    <row r="61" spans="1:7" ht="45" customHeight="1" thickBot="1">
      <c r="A61" s="186" t="s">
        <v>70</v>
      </c>
      <c r="B61" s="187"/>
      <c r="C61" s="187"/>
      <c r="D61" s="187"/>
      <c r="E61" s="187"/>
      <c r="F61" s="187"/>
      <c r="G61" s="188"/>
    </row>
    <row r="62" spans="1:58" ht="45" customHeight="1" thickBot="1">
      <c r="A62" s="81" t="s">
        <v>75</v>
      </c>
      <c r="B62" s="102">
        <v>3240</v>
      </c>
      <c r="C62" s="103">
        <v>2237.75</v>
      </c>
      <c r="D62" s="103">
        <v>21384</v>
      </c>
      <c r="E62" s="103">
        <v>10548</v>
      </c>
      <c r="F62" s="103">
        <f>E62/D62*100</f>
        <v>49.32659932659932</v>
      </c>
      <c r="G62" s="103">
        <f>E62/C62</f>
        <v>4.7136632778460505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</row>
    <row r="63" spans="1:58" ht="45" customHeight="1" thickBot="1">
      <c r="A63" s="82" t="s">
        <v>64</v>
      </c>
      <c r="B63" s="102">
        <v>3132</v>
      </c>
      <c r="C63" s="103">
        <v>0</v>
      </c>
      <c r="D63" s="103">
        <v>123040</v>
      </c>
      <c r="E63" s="103">
        <v>118746.32</v>
      </c>
      <c r="F63" s="103">
        <f>E63/D63*100</f>
        <v>96.51033810143043</v>
      </c>
      <c r="G63" s="103" t="e">
        <f>E63/C63</f>
        <v>#DIV/0!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</row>
    <row r="64" spans="1:58" s="85" customFormat="1" ht="45" customHeight="1" thickBot="1">
      <c r="A64" s="84" t="s">
        <v>5</v>
      </c>
      <c r="B64" s="67"/>
      <c r="C64" s="68">
        <f>C62+C63</f>
        <v>2237.75</v>
      </c>
      <c r="D64" s="68">
        <f>D62+D63</f>
        <v>144424</v>
      </c>
      <c r="E64" s="68">
        <f>E62+E63</f>
        <v>129294.32</v>
      </c>
      <c r="F64" s="68">
        <f>F62+F63</f>
        <v>145.83693742802976</v>
      </c>
      <c r="G64" s="68" t="e">
        <f>G62+G63</f>
        <v>#DIV/0!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</row>
    <row r="65" spans="2:7" ht="45" customHeight="1">
      <c r="B65" s="50"/>
      <c r="C65" s="50"/>
      <c r="D65" s="50"/>
      <c r="E65" s="50"/>
      <c r="F65" s="50"/>
      <c r="G65" s="50"/>
    </row>
    <row r="66" spans="1:5" s="49" customFormat="1" ht="45" customHeight="1">
      <c r="A66" s="48" t="s">
        <v>60</v>
      </c>
      <c r="E66" s="70" t="s">
        <v>59</v>
      </c>
    </row>
  </sheetData>
  <sheetProtection/>
  <mergeCells count="9">
    <mergeCell ref="A1:G1"/>
    <mergeCell ref="A2:G2"/>
    <mergeCell ref="A3:G3"/>
    <mergeCell ref="B5:B6"/>
    <mergeCell ref="A61:G61"/>
    <mergeCell ref="A7:G7"/>
    <mergeCell ref="D5:E5"/>
    <mergeCell ref="F5:F6"/>
    <mergeCell ref="G5:G6"/>
  </mergeCells>
  <printOptions/>
  <pageMargins left="1.5748031496062993" right="0" top="0.3937007874015748" bottom="0" header="0" footer="0"/>
  <pageSetup horizontalDpi="300" verticalDpi="300" orientation="landscape" paperSize="9" scale="46" r:id="rId1"/>
  <rowBreaks count="2" manualBreakCount="2">
    <brk id="23" max="6" man="1"/>
    <brk id="4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3">
      <pane xSplit="13095" ySplit="1005" topLeftCell="A1" activePane="bottomLeft" state="split"/>
      <selection pane="topLeft" activeCell="A4" sqref="A1:A16384"/>
      <selection pane="topRight" activeCell="D4" sqref="D1:D16384"/>
      <selection pane="bottomLeft" activeCell="B5" sqref="B5:B6"/>
      <selection pane="bottomRight" activeCell="A3" sqref="A3:G3"/>
    </sheetView>
  </sheetViews>
  <sheetFormatPr defaultColWidth="9.00390625" defaultRowHeight="45" customHeight="1"/>
  <cols>
    <col min="1" max="1" width="56.00390625" style="83" customWidth="1"/>
    <col min="2" max="2" width="16.875" style="53" customWidth="1"/>
    <col min="3" max="3" width="31.875" style="53" customWidth="1"/>
    <col min="4" max="4" width="29.25390625" style="53" customWidth="1"/>
    <col min="5" max="7" width="27.75390625" style="53" customWidth="1"/>
    <col min="8" max="16384" width="9.125" style="53" customWidth="1"/>
  </cols>
  <sheetData>
    <row r="1" spans="1:7" s="120" customFormat="1" ht="45" customHeight="1">
      <c r="A1" s="197" t="s">
        <v>85</v>
      </c>
      <c r="B1" s="197"/>
      <c r="C1" s="197"/>
      <c r="D1" s="197"/>
      <c r="E1" s="197"/>
      <c r="F1" s="197"/>
      <c r="G1" s="197"/>
    </row>
    <row r="2" spans="1:7" s="120" customFormat="1" ht="45" customHeight="1">
      <c r="A2" s="197" t="s">
        <v>84</v>
      </c>
      <c r="B2" s="197"/>
      <c r="C2" s="197"/>
      <c r="D2" s="197"/>
      <c r="E2" s="197"/>
      <c r="F2" s="197"/>
      <c r="G2" s="197"/>
    </row>
    <row r="3" spans="1:7" s="120" customFormat="1" ht="45" customHeight="1">
      <c r="A3" s="198" t="s">
        <v>86</v>
      </c>
      <c r="B3" s="198"/>
      <c r="C3" s="198"/>
      <c r="D3" s="198"/>
      <c r="E3" s="198"/>
      <c r="F3" s="198"/>
      <c r="G3" s="198"/>
    </row>
    <row r="4" spans="1:7" s="120" customFormat="1" ht="45" customHeight="1" thickBot="1">
      <c r="A4" s="142" t="s">
        <v>87</v>
      </c>
      <c r="B4" s="121"/>
      <c r="C4" s="121"/>
      <c r="D4" s="121"/>
      <c r="E4" s="122"/>
      <c r="F4" s="122"/>
      <c r="G4" s="122"/>
    </row>
    <row r="5" spans="1:7" s="83" customFormat="1" ht="45" customHeight="1" thickBot="1">
      <c r="A5" s="143" t="s">
        <v>11</v>
      </c>
      <c r="B5" s="199" t="s">
        <v>0</v>
      </c>
      <c r="C5" s="145" t="s">
        <v>57</v>
      </c>
      <c r="D5" s="145" t="s">
        <v>61</v>
      </c>
      <c r="E5" s="107"/>
      <c r="F5" s="107"/>
      <c r="G5" s="107"/>
    </row>
    <row r="6" spans="1:7" s="83" customFormat="1" ht="45" customHeight="1" thickBot="1">
      <c r="A6" s="144" t="s">
        <v>71</v>
      </c>
      <c r="B6" s="199"/>
      <c r="C6" s="144" t="s">
        <v>8</v>
      </c>
      <c r="D6" s="144" t="s">
        <v>8</v>
      </c>
      <c r="E6" s="107"/>
      <c r="F6" s="107"/>
      <c r="G6" s="107"/>
    </row>
    <row r="7" spans="1:7" ht="45" customHeight="1" thickBot="1">
      <c r="A7" s="124" t="s">
        <v>23</v>
      </c>
      <c r="B7" s="125">
        <v>2730</v>
      </c>
      <c r="C7" s="126">
        <f>'Факт.вид2012-2013'!E20</f>
        <v>2106058.4</v>
      </c>
      <c r="D7" s="103">
        <v>2707224.14</v>
      </c>
      <c r="E7" s="108"/>
      <c r="F7" s="108"/>
      <c r="G7" s="108"/>
    </row>
    <row r="8" spans="1:7" ht="54.75" customHeight="1" thickBot="1">
      <c r="A8" s="124" t="s">
        <v>72</v>
      </c>
      <c r="B8" s="125">
        <v>2730</v>
      </c>
      <c r="C8" s="126">
        <v>222615.8</v>
      </c>
      <c r="D8" s="103">
        <v>306079.24</v>
      </c>
      <c r="E8" s="108"/>
      <c r="F8" s="108"/>
      <c r="G8" s="108"/>
    </row>
    <row r="9" spans="1:7" ht="68.25" customHeight="1" thickBot="1">
      <c r="A9" s="124" t="s">
        <v>28</v>
      </c>
      <c r="B9" s="125">
        <v>2730</v>
      </c>
      <c r="C9" s="126">
        <v>98101.78</v>
      </c>
      <c r="D9" s="103">
        <v>141709.39</v>
      </c>
      <c r="E9" s="108"/>
      <c r="F9" s="108"/>
      <c r="G9" s="108"/>
    </row>
    <row r="10" spans="1:7" ht="45" customHeight="1" thickBot="1">
      <c r="A10" s="124" t="s">
        <v>31</v>
      </c>
      <c r="B10" s="125">
        <v>2730</v>
      </c>
      <c r="C10" s="126">
        <v>197042.89</v>
      </c>
      <c r="D10" s="103">
        <v>318048.55</v>
      </c>
      <c r="E10" s="108"/>
      <c r="F10" s="108"/>
      <c r="G10" s="108"/>
    </row>
    <row r="11" spans="1:7" ht="45" customHeight="1" thickBot="1">
      <c r="A11" s="124" t="s">
        <v>35</v>
      </c>
      <c r="B11" s="125">
        <v>2730</v>
      </c>
      <c r="C11" s="126">
        <v>1194223.95</v>
      </c>
      <c r="D11" s="103">
        <v>1652253.42</v>
      </c>
      <c r="E11" s="108"/>
      <c r="F11" s="108"/>
      <c r="G11" s="108"/>
    </row>
    <row r="12" spans="1:7" ht="96.75" customHeight="1" thickBot="1">
      <c r="A12" s="124" t="s">
        <v>62</v>
      </c>
      <c r="B12" s="125">
        <v>2730</v>
      </c>
      <c r="C12" s="126">
        <v>0</v>
      </c>
      <c r="D12" s="103">
        <v>1582.09</v>
      </c>
      <c r="E12" s="108"/>
      <c r="F12" s="108"/>
      <c r="G12" s="108"/>
    </row>
    <row r="13" spans="1:7" s="115" customFormat="1" ht="90" customHeight="1" thickBot="1">
      <c r="A13" s="146" t="s">
        <v>78</v>
      </c>
      <c r="B13" s="147"/>
      <c r="C13" s="148">
        <f>SUM(C7:C12)</f>
        <v>3818042.8199999994</v>
      </c>
      <c r="D13" s="148">
        <f>SUM(D7:D12)</f>
        <v>5126896.83</v>
      </c>
      <c r="E13" s="114"/>
      <c r="F13" s="114"/>
      <c r="G13" s="114"/>
    </row>
    <row r="14" spans="1:7" ht="57.75" customHeight="1" thickBot="1">
      <c r="A14" s="124" t="s">
        <v>24</v>
      </c>
      <c r="B14" s="125">
        <v>2730</v>
      </c>
      <c r="C14" s="126">
        <f>'Факт.вид2012-2013'!E21</f>
        <v>24457.62</v>
      </c>
      <c r="D14" s="103">
        <v>28598.53</v>
      </c>
      <c r="E14" s="108"/>
      <c r="F14" s="108"/>
      <c r="G14" s="108"/>
    </row>
    <row r="15" spans="1:7" ht="45" customHeight="1" thickBot="1">
      <c r="A15" s="124" t="s">
        <v>16</v>
      </c>
      <c r="B15" s="125">
        <v>2240</v>
      </c>
      <c r="C15" s="126">
        <f>'Факт.вид2012-2013'!E22</f>
        <v>131.58</v>
      </c>
      <c r="D15" s="103">
        <v>142.08</v>
      </c>
      <c r="E15" s="108"/>
      <c r="F15" s="108"/>
      <c r="G15" s="108"/>
    </row>
    <row r="16" spans="1:7" ht="60.75" customHeight="1" thickBot="1">
      <c r="A16" s="124" t="s">
        <v>27</v>
      </c>
      <c r="B16" s="125">
        <v>2730</v>
      </c>
      <c r="C16" s="126">
        <v>497.8</v>
      </c>
      <c r="D16" s="103">
        <v>539.11</v>
      </c>
      <c r="E16" s="108"/>
      <c r="F16" s="108"/>
      <c r="G16" s="108"/>
    </row>
    <row r="17" spans="1:7" ht="45" customHeight="1" thickBot="1">
      <c r="A17" s="124" t="s">
        <v>16</v>
      </c>
      <c r="B17" s="125">
        <v>2240</v>
      </c>
      <c r="C17" s="126">
        <v>0</v>
      </c>
      <c r="D17" s="103">
        <v>0</v>
      </c>
      <c r="E17" s="108"/>
      <c r="F17" s="108"/>
      <c r="G17" s="108"/>
    </row>
    <row r="18" spans="1:7" ht="45" customHeight="1" thickBot="1">
      <c r="A18" s="124" t="s">
        <v>32</v>
      </c>
      <c r="B18" s="125">
        <v>2730</v>
      </c>
      <c r="C18" s="126">
        <v>5616.6</v>
      </c>
      <c r="D18" s="103">
        <v>8441.36</v>
      </c>
      <c r="E18" s="108"/>
      <c r="F18" s="108"/>
      <c r="G18" s="108"/>
    </row>
    <row r="19" spans="1:7" ht="63.75" customHeight="1" thickBot="1">
      <c r="A19" s="124" t="s">
        <v>36</v>
      </c>
      <c r="B19" s="125">
        <v>2730</v>
      </c>
      <c r="C19" s="126">
        <v>38679.51</v>
      </c>
      <c r="D19" s="103">
        <v>28791.57</v>
      </c>
      <c r="E19" s="108"/>
      <c r="F19" s="108"/>
      <c r="G19" s="108"/>
    </row>
    <row r="20" spans="1:7" ht="45" customHeight="1" thickBot="1">
      <c r="A20" s="124" t="s">
        <v>16</v>
      </c>
      <c r="B20" s="125">
        <v>2240</v>
      </c>
      <c r="C20" s="126">
        <v>75.01</v>
      </c>
      <c r="D20" s="103">
        <v>60.11</v>
      </c>
      <c r="E20" s="108"/>
      <c r="F20" s="108"/>
      <c r="G20" s="108"/>
    </row>
    <row r="21" spans="1:7" s="51" customFormat="1" ht="94.5" customHeight="1" thickBot="1">
      <c r="A21" s="129" t="s">
        <v>79</v>
      </c>
      <c r="B21" s="130"/>
      <c r="C21" s="131">
        <f>C20+C19+C18+C17+C16+C15+C14</f>
        <v>69458.12000000001</v>
      </c>
      <c r="D21" s="131">
        <f>SUM(D14:D20)</f>
        <v>66572.76</v>
      </c>
      <c r="E21" s="109"/>
      <c r="F21" s="109"/>
      <c r="G21" s="109"/>
    </row>
    <row r="22" spans="1:7" ht="51" customHeight="1" thickBot="1">
      <c r="A22" s="124" t="s">
        <v>25</v>
      </c>
      <c r="B22" s="125">
        <v>2730</v>
      </c>
      <c r="C22" s="126">
        <f>'Факт.вид2012-2013'!E23</f>
        <v>31495.65</v>
      </c>
      <c r="D22" s="103">
        <v>21402</v>
      </c>
      <c r="E22" s="108"/>
      <c r="F22" s="108"/>
      <c r="G22" s="108"/>
    </row>
    <row r="23" spans="1:7" ht="45" customHeight="1" thickBot="1">
      <c r="A23" s="124" t="s">
        <v>48</v>
      </c>
      <c r="B23" s="125"/>
      <c r="C23" s="126">
        <f>'Факт.вид2012-2013'!E24</f>
        <v>0</v>
      </c>
      <c r="D23" s="103">
        <v>0</v>
      </c>
      <c r="E23" s="108"/>
      <c r="F23" s="108"/>
      <c r="G23" s="108"/>
    </row>
    <row r="24" spans="1:7" s="52" customFormat="1" ht="57.75" customHeight="1" thickBot="1">
      <c r="A24" s="149" t="s">
        <v>29</v>
      </c>
      <c r="B24" s="102">
        <v>2730</v>
      </c>
      <c r="C24" s="126">
        <f>'Факт.вид2012-2013'!E29</f>
        <v>1157.9</v>
      </c>
      <c r="D24" s="126">
        <v>581.18</v>
      </c>
      <c r="E24" s="110"/>
      <c r="F24" s="110"/>
      <c r="G24" s="110"/>
    </row>
    <row r="25" spans="1:7" ht="45" customHeight="1" thickBot="1">
      <c r="A25" s="124" t="s">
        <v>16</v>
      </c>
      <c r="B25" s="125">
        <v>2240</v>
      </c>
      <c r="C25" s="126">
        <f>'Факт.вид2012-2013'!E30</f>
        <v>0.73</v>
      </c>
      <c r="D25" s="103">
        <v>0</v>
      </c>
      <c r="E25" s="108"/>
      <c r="F25" s="108"/>
      <c r="G25" s="108"/>
    </row>
    <row r="26" spans="1:7" ht="45" customHeight="1" thickBot="1">
      <c r="A26" s="124" t="s">
        <v>30</v>
      </c>
      <c r="B26" s="125">
        <v>2730</v>
      </c>
      <c r="C26" s="126">
        <f>'Факт.вид2012-2013'!E31</f>
        <v>155866.6</v>
      </c>
      <c r="D26" s="103">
        <v>145654.9</v>
      </c>
      <c r="E26" s="108"/>
      <c r="F26" s="108"/>
      <c r="G26" s="108"/>
    </row>
    <row r="27" spans="1:7" ht="62.25" customHeight="1" thickBot="1">
      <c r="A27" s="124" t="s">
        <v>33</v>
      </c>
      <c r="B27" s="125">
        <v>2610</v>
      </c>
      <c r="C27" s="126">
        <f>'Факт.вид2012-2013'!E34</f>
        <v>271841.37</v>
      </c>
      <c r="D27" s="103">
        <v>566813.92</v>
      </c>
      <c r="E27" s="108"/>
      <c r="F27" s="108"/>
      <c r="G27" s="108"/>
    </row>
    <row r="28" spans="1:7" ht="45" customHeight="1" thickBot="1">
      <c r="A28" s="124" t="s">
        <v>49</v>
      </c>
      <c r="B28" s="125">
        <v>2730</v>
      </c>
      <c r="C28" s="126">
        <f>'Факт.вид2012-2013'!E35</f>
        <v>0</v>
      </c>
      <c r="D28" s="103">
        <v>0</v>
      </c>
      <c r="E28" s="108"/>
      <c r="F28" s="108"/>
      <c r="G28" s="108"/>
    </row>
    <row r="29" spans="1:7" ht="60.75" customHeight="1" thickBot="1">
      <c r="A29" s="124" t="s">
        <v>34</v>
      </c>
      <c r="B29" s="125">
        <v>2610</v>
      </c>
      <c r="C29" s="126">
        <f>'Факт.вид2012-2013'!E36</f>
        <v>1020000</v>
      </c>
      <c r="D29" s="103">
        <v>772470.55</v>
      </c>
      <c r="E29" s="108"/>
      <c r="F29" s="108"/>
      <c r="G29" s="108"/>
    </row>
    <row r="30" spans="1:7" ht="45" customHeight="1" thickBot="1">
      <c r="A30" s="124" t="s">
        <v>49</v>
      </c>
      <c r="B30" s="125">
        <v>2730</v>
      </c>
      <c r="C30" s="126">
        <f>'Факт.вид2012-2013'!E37</f>
        <v>0</v>
      </c>
      <c r="D30" s="103">
        <v>0</v>
      </c>
      <c r="E30" s="108"/>
      <c r="F30" s="108"/>
      <c r="G30" s="108"/>
    </row>
    <row r="31" spans="1:7" ht="45" customHeight="1" thickBot="1">
      <c r="A31" s="127" t="s">
        <v>76</v>
      </c>
      <c r="B31" s="128">
        <v>3240</v>
      </c>
      <c r="C31" s="126">
        <v>2237.75</v>
      </c>
      <c r="D31" s="103">
        <v>10548</v>
      </c>
      <c r="E31" s="108"/>
      <c r="F31" s="108"/>
      <c r="G31" s="108"/>
    </row>
    <row r="32" spans="1:7" s="58" customFormat="1" ht="102" customHeight="1" thickBot="1">
      <c r="A32" s="129" t="s">
        <v>80</v>
      </c>
      <c r="B32" s="130"/>
      <c r="C32" s="131">
        <f>C31+C30+C29+C28+C27+C26+C25+C24+C23+C22</f>
        <v>1482600</v>
      </c>
      <c r="D32" s="131">
        <f>D31+D30+D29+D28+D27+D26+D25+D24+D23+D22</f>
        <v>1517470.55</v>
      </c>
      <c r="E32" s="111"/>
      <c r="F32" s="111"/>
      <c r="G32" s="111"/>
    </row>
    <row r="33" spans="1:7" s="119" customFormat="1" ht="45" customHeight="1" thickBot="1">
      <c r="A33" s="132" t="s">
        <v>81</v>
      </c>
      <c r="B33" s="133">
        <v>2730</v>
      </c>
      <c r="C33" s="134">
        <v>55000</v>
      </c>
      <c r="D33" s="134">
        <f>SUM(D35:D37)</f>
        <v>154322.9</v>
      </c>
      <c r="E33" s="118"/>
      <c r="F33" s="118"/>
      <c r="G33" s="118"/>
    </row>
    <row r="34" spans="1:7" s="119" customFormat="1" ht="107.25" customHeight="1" thickBot="1">
      <c r="A34" s="135" t="s">
        <v>88</v>
      </c>
      <c r="B34" s="133"/>
      <c r="C34" s="136">
        <v>55000</v>
      </c>
      <c r="D34" s="134" t="s">
        <v>92</v>
      </c>
      <c r="E34" s="118"/>
      <c r="F34" s="118"/>
      <c r="G34" s="118"/>
    </row>
    <row r="35" spans="1:7" s="119" customFormat="1" ht="107.25" customHeight="1" thickBot="1">
      <c r="A35" s="135" t="s">
        <v>89</v>
      </c>
      <c r="B35" s="133"/>
      <c r="C35" s="136" t="s">
        <v>92</v>
      </c>
      <c r="D35" s="134">
        <v>48000</v>
      </c>
      <c r="E35" s="118"/>
      <c r="F35" s="118"/>
      <c r="G35" s="118"/>
    </row>
    <row r="36" spans="1:7" s="119" customFormat="1" ht="107.25" customHeight="1" thickBot="1">
      <c r="A36" s="135" t="s">
        <v>90</v>
      </c>
      <c r="B36" s="133"/>
      <c r="C36" s="136" t="s">
        <v>92</v>
      </c>
      <c r="D36" s="134">
        <v>6322.9</v>
      </c>
      <c r="E36" s="118"/>
      <c r="F36" s="118"/>
      <c r="G36" s="118"/>
    </row>
    <row r="37" spans="1:7" s="119" customFormat="1" ht="89.25" customHeight="1" thickBot="1">
      <c r="A37" s="135" t="s">
        <v>91</v>
      </c>
      <c r="B37" s="133"/>
      <c r="C37" s="134" t="s">
        <v>92</v>
      </c>
      <c r="D37" s="134">
        <v>100000</v>
      </c>
      <c r="E37" s="118"/>
      <c r="F37" s="118"/>
      <c r="G37" s="118"/>
    </row>
    <row r="38" spans="1:7" s="117" customFormat="1" ht="183.75" customHeight="1" thickBot="1">
      <c r="A38" s="137" t="s">
        <v>77</v>
      </c>
      <c r="B38" s="138">
        <v>2730</v>
      </c>
      <c r="C38" s="139">
        <f>'Факт.вид2012-2013'!E43</f>
        <v>552560.66</v>
      </c>
      <c r="D38" s="139">
        <v>859374.37</v>
      </c>
      <c r="E38" s="116"/>
      <c r="F38" s="116"/>
      <c r="G38" s="116"/>
    </row>
    <row r="39" spans="1:7" s="52" customFormat="1" ht="45" customHeight="1" thickBot="1">
      <c r="A39" s="140" t="s">
        <v>39</v>
      </c>
      <c r="B39" s="102">
        <v>2730</v>
      </c>
      <c r="C39" s="103">
        <f>'Факт.вид2012-2013'!E44</f>
        <v>282788.95</v>
      </c>
      <c r="D39" s="126">
        <v>281803.7</v>
      </c>
      <c r="E39" s="110"/>
      <c r="F39" s="110"/>
      <c r="G39" s="110"/>
    </row>
    <row r="40" spans="1:7" ht="45" customHeight="1" thickBot="1">
      <c r="A40" s="141" t="s">
        <v>40</v>
      </c>
      <c r="B40" s="125">
        <v>2730</v>
      </c>
      <c r="C40" s="103">
        <f>'Факт.вид2012-2013'!E45</f>
        <v>4875934.52</v>
      </c>
      <c r="D40" s="103">
        <v>2649325.47</v>
      </c>
      <c r="E40" s="108"/>
      <c r="F40" s="108"/>
      <c r="G40" s="108"/>
    </row>
    <row r="41" spans="1:7" ht="60" customHeight="1" thickBot="1">
      <c r="A41" s="141" t="s">
        <v>41</v>
      </c>
      <c r="B41" s="125">
        <v>2730</v>
      </c>
      <c r="C41" s="103">
        <f>'Факт.вид2012-2013'!E46</f>
        <v>13517671.36</v>
      </c>
      <c r="D41" s="103">
        <v>16340646.91</v>
      </c>
      <c r="E41" s="108"/>
      <c r="F41" s="108"/>
      <c r="G41" s="108"/>
    </row>
    <row r="42" spans="1:7" ht="56.25" customHeight="1" thickBot="1">
      <c r="A42" s="141" t="s">
        <v>73</v>
      </c>
      <c r="B42" s="125">
        <v>2730</v>
      </c>
      <c r="C42" s="103">
        <f>'Факт.вид2012-2013'!E47</f>
        <v>1690736.46</v>
      </c>
      <c r="D42" s="103">
        <v>1692806.19</v>
      </c>
      <c r="E42" s="108"/>
      <c r="F42" s="108"/>
      <c r="G42" s="108"/>
    </row>
    <row r="43" spans="1:7" ht="45" customHeight="1" thickBot="1">
      <c r="A43" s="141" t="s">
        <v>43</v>
      </c>
      <c r="B43" s="125">
        <v>2730</v>
      </c>
      <c r="C43" s="103">
        <f>'Факт.вид2012-2013'!E48</f>
        <v>3001717.71</v>
      </c>
      <c r="D43" s="103">
        <v>3380449.7</v>
      </c>
      <c r="E43" s="108"/>
      <c r="F43" s="108"/>
      <c r="G43" s="108"/>
    </row>
    <row r="44" spans="1:7" ht="57.75" customHeight="1" thickBot="1">
      <c r="A44" s="141" t="s">
        <v>74</v>
      </c>
      <c r="B44" s="125">
        <v>2730</v>
      </c>
      <c r="C44" s="103">
        <f>'Факт.вид2012-2013'!E49</f>
        <v>544808.86</v>
      </c>
      <c r="D44" s="103">
        <v>553570.69</v>
      </c>
      <c r="E44" s="108"/>
      <c r="F44" s="108"/>
      <c r="G44" s="108"/>
    </row>
    <row r="45" spans="1:7" ht="45" customHeight="1" thickBot="1">
      <c r="A45" s="141" t="s">
        <v>45</v>
      </c>
      <c r="B45" s="125">
        <v>2730</v>
      </c>
      <c r="C45" s="103">
        <f>'Факт.вид2012-2013'!E50</f>
        <v>19329.99</v>
      </c>
      <c r="D45" s="103">
        <v>2232.51</v>
      </c>
      <c r="E45" s="108"/>
      <c r="F45" s="108"/>
      <c r="G45" s="108"/>
    </row>
    <row r="46" spans="1:7" ht="45" customHeight="1" thickBot="1">
      <c r="A46" s="141" t="s">
        <v>46</v>
      </c>
      <c r="B46" s="125">
        <v>2730</v>
      </c>
      <c r="C46" s="103">
        <f>'Факт.вид2012-2013'!E51</f>
        <v>1496080.95</v>
      </c>
      <c r="D46" s="103">
        <v>2417671.34</v>
      </c>
      <c r="E46" s="108"/>
      <c r="F46" s="108"/>
      <c r="G46" s="108"/>
    </row>
    <row r="47" spans="1:7" ht="45" customHeight="1" thickBot="1">
      <c r="A47" s="141" t="s">
        <v>47</v>
      </c>
      <c r="B47" s="125">
        <v>2730</v>
      </c>
      <c r="C47" s="103">
        <f>'Факт.вид2012-2013'!E52</f>
        <v>3460064.72</v>
      </c>
      <c r="D47" s="103">
        <v>4039689.29</v>
      </c>
      <c r="E47" s="108"/>
      <c r="F47" s="108"/>
      <c r="G47" s="108"/>
    </row>
    <row r="48" spans="1:7" ht="45" customHeight="1" thickBot="1">
      <c r="A48" s="124" t="s">
        <v>16</v>
      </c>
      <c r="B48" s="125">
        <v>2240</v>
      </c>
      <c r="C48" s="103">
        <f>'Факт.вид2012-2013'!E53</f>
        <v>571.02</v>
      </c>
      <c r="D48" s="103">
        <v>696.72</v>
      </c>
      <c r="E48" s="108"/>
      <c r="F48" s="108"/>
      <c r="G48" s="108"/>
    </row>
    <row r="49" spans="1:7" s="61" customFormat="1" ht="59.25" customHeight="1" thickBot="1">
      <c r="A49" s="129" t="s">
        <v>82</v>
      </c>
      <c r="B49" s="130"/>
      <c r="C49" s="131">
        <f>SUM(C39:C48)</f>
        <v>28889704.539999995</v>
      </c>
      <c r="D49" s="131">
        <f>SUM(D39:D48)</f>
        <v>31358892.520000003</v>
      </c>
      <c r="E49" s="112"/>
      <c r="F49" s="112"/>
      <c r="G49" s="112"/>
    </row>
    <row r="50" spans="1:7" s="69" customFormat="1" ht="59.25" customHeight="1" thickBot="1">
      <c r="A50" s="66" t="s">
        <v>83</v>
      </c>
      <c r="B50" s="67"/>
      <c r="C50" s="68">
        <f>C49+C38+C32+C21+C13</f>
        <v>34812366.13999999</v>
      </c>
      <c r="D50" s="68">
        <f>D49+D38+D32+D21+D13</f>
        <v>38929207.03</v>
      </c>
      <c r="E50" s="113"/>
      <c r="F50" s="113"/>
      <c r="G50" s="113"/>
    </row>
    <row r="51" spans="1:4" s="49" customFormat="1" ht="120" customHeight="1">
      <c r="A51" s="48" t="s">
        <v>60</v>
      </c>
      <c r="D51" s="123" t="s">
        <v>59</v>
      </c>
    </row>
  </sheetData>
  <sheetProtection/>
  <mergeCells count="4">
    <mergeCell ref="A1:G1"/>
    <mergeCell ref="A2:G2"/>
    <mergeCell ref="A3:G3"/>
    <mergeCell ref="B5:B6"/>
  </mergeCells>
  <printOptions/>
  <pageMargins left="0.984251968503937" right="0" top="0.984251968503937" bottom="0" header="0" footer="0"/>
  <pageSetup horizontalDpi="300" verticalDpi="300" orientation="portrait" paperSize="9" scale="57" r:id="rId1"/>
  <rowBreaks count="2" manualBreakCount="2">
    <brk id="13" max="3" man="1"/>
    <brk id="3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75" zoomScaleSheetLayoutView="75" zoomScalePageLayoutView="0" workbookViewId="0" topLeftCell="A6">
      <pane xSplit="6090" ySplit="1005" topLeftCell="B1" activePane="bottomLeft" state="split"/>
      <selection pane="topLeft" activeCell="B5" sqref="B1:B16384"/>
      <selection pane="topRight" activeCell="H6" sqref="H6"/>
      <selection pane="bottomLeft" activeCell="A19" sqref="A19:IV51"/>
      <selection pane="bottomRight" activeCell="A4" sqref="A4:H4"/>
    </sheetView>
  </sheetViews>
  <sheetFormatPr defaultColWidth="9.00390625" defaultRowHeight="45" customHeight="1"/>
  <cols>
    <col min="1" max="1" width="56.00390625" style="83" customWidth="1"/>
    <col min="2" max="2" width="16.875" style="158" customWidth="1"/>
    <col min="3" max="3" width="26.00390625" style="53" customWidth="1"/>
    <col min="4" max="4" width="26.625" style="53" customWidth="1"/>
    <col min="5" max="7" width="24.00390625" style="53" customWidth="1"/>
    <col min="8" max="8" width="29.25390625" style="53" customWidth="1"/>
    <col min="9" max="11" width="27.75390625" style="53" customWidth="1"/>
    <col min="12" max="16384" width="9.125" style="53" customWidth="1"/>
  </cols>
  <sheetData>
    <row r="1" spans="1:11" s="120" customFormat="1" ht="45" customHeight="1">
      <c r="A1" s="201" t="s">
        <v>85</v>
      </c>
      <c r="B1" s="201"/>
      <c r="C1" s="201"/>
      <c r="D1" s="201"/>
      <c r="E1" s="201"/>
      <c r="F1" s="201"/>
      <c r="G1" s="201"/>
      <c r="H1" s="201"/>
      <c r="I1" s="160"/>
      <c r="J1" s="160"/>
      <c r="K1" s="160"/>
    </row>
    <row r="2" spans="1:11" s="120" customFormat="1" ht="45" customHeight="1">
      <c r="A2" s="204" t="s">
        <v>103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120" customFormat="1" ht="45" customHeight="1">
      <c r="A3" s="202" t="s">
        <v>104</v>
      </c>
      <c r="B3" s="202"/>
      <c r="C3" s="202"/>
      <c r="D3" s="202"/>
      <c r="E3" s="202"/>
      <c r="F3" s="202"/>
      <c r="G3" s="202"/>
      <c r="H3" s="202"/>
      <c r="I3" s="150"/>
      <c r="J3" s="150"/>
      <c r="K3" s="150"/>
    </row>
    <row r="4" spans="1:11" s="120" customFormat="1" ht="96" customHeight="1" thickBot="1">
      <c r="A4" s="203" t="s">
        <v>87</v>
      </c>
      <c r="B4" s="203"/>
      <c r="C4" s="203"/>
      <c r="D4" s="203"/>
      <c r="E4" s="203"/>
      <c r="F4" s="203"/>
      <c r="G4" s="203"/>
      <c r="H4" s="203"/>
      <c r="I4" s="161"/>
      <c r="J4" s="161"/>
      <c r="K4" s="161"/>
    </row>
    <row r="5" spans="1:11" s="83" customFormat="1" ht="90" customHeight="1" thickBot="1">
      <c r="A5" s="143" t="s">
        <v>11</v>
      </c>
      <c r="B5" s="200" t="s">
        <v>0</v>
      </c>
      <c r="C5" s="189" t="s">
        <v>61</v>
      </c>
      <c r="D5" s="190"/>
      <c r="E5" s="191"/>
      <c r="F5" s="189" t="s">
        <v>94</v>
      </c>
      <c r="G5" s="190"/>
      <c r="H5" s="191"/>
      <c r="I5" s="107"/>
      <c r="J5" s="107"/>
      <c r="K5" s="107"/>
    </row>
    <row r="6" spans="1:11" s="83" customFormat="1" ht="90" customHeight="1" thickBot="1">
      <c r="A6" s="144" t="s">
        <v>71</v>
      </c>
      <c r="B6" s="200"/>
      <c r="C6" s="144" t="s">
        <v>96</v>
      </c>
      <c r="D6" s="144" t="s">
        <v>98</v>
      </c>
      <c r="E6" s="144" t="s">
        <v>97</v>
      </c>
      <c r="F6" s="144" t="s">
        <v>96</v>
      </c>
      <c r="G6" s="144" t="s">
        <v>98</v>
      </c>
      <c r="H6" s="144" t="s">
        <v>97</v>
      </c>
      <c r="I6" s="107"/>
      <c r="J6" s="107"/>
      <c r="K6" s="107"/>
    </row>
    <row r="7" spans="1:11" ht="90" customHeight="1" thickBot="1">
      <c r="A7" s="124" t="s">
        <v>23</v>
      </c>
      <c r="B7" s="128">
        <v>2730</v>
      </c>
      <c r="C7" s="125">
        <v>2783251.45</v>
      </c>
      <c r="D7" s="126">
        <v>2707224.14</v>
      </c>
      <c r="E7" s="126">
        <f aca="true" t="shared" si="0" ref="E7:E14">D7/C7*100</f>
        <v>97.26839951884332</v>
      </c>
      <c r="F7" s="126">
        <v>3245355.43</v>
      </c>
      <c r="G7" s="126">
        <v>3245355.43</v>
      </c>
      <c r="H7" s="103">
        <f>G7/F7*100</f>
        <v>100</v>
      </c>
      <c r="I7" s="108"/>
      <c r="J7" s="108"/>
      <c r="K7" s="108"/>
    </row>
    <row r="8" spans="1:11" ht="90" customHeight="1" thickBot="1">
      <c r="A8" s="124" t="s">
        <v>72</v>
      </c>
      <c r="B8" s="128">
        <v>2730</v>
      </c>
      <c r="C8" s="125">
        <v>311634.5</v>
      </c>
      <c r="D8" s="126">
        <v>306079.24</v>
      </c>
      <c r="E8" s="126">
        <f t="shared" si="0"/>
        <v>98.21737965469163</v>
      </c>
      <c r="F8" s="126">
        <v>334268.2</v>
      </c>
      <c r="G8" s="126">
        <v>334268.2</v>
      </c>
      <c r="H8" s="103">
        <f aca="true" t="shared" si="1" ref="H8:H21">G8/F8*100</f>
        <v>100</v>
      </c>
      <c r="I8" s="108"/>
      <c r="J8" s="108"/>
      <c r="K8" s="108"/>
    </row>
    <row r="9" spans="1:11" ht="90" customHeight="1" thickBot="1">
      <c r="A9" s="124" t="s">
        <v>28</v>
      </c>
      <c r="B9" s="128">
        <v>2730</v>
      </c>
      <c r="C9" s="125">
        <v>144900</v>
      </c>
      <c r="D9" s="126">
        <v>141709.39</v>
      </c>
      <c r="E9" s="126">
        <f t="shared" si="0"/>
        <v>97.79806073153901</v>
      </c>
      <c r="F9" s="126">
        <v>182158.11</v>
      </c>
      <c r="G9" s="126">
        <v>182158.11</v>
      </c>
      <c r="H9" s="103">
        <f t="shared" si="1"/>
        <v>100</v>
      </c>
      <c r="I9" s="108"/>
      <c r="J9" s="108"/>
      <c r="K9" s="108"/>
    </row>
    <row r="10" spans="1:11" ht="90" customHeight="1" thickBot="1">
      <c r="A10" s="124" t="s">
        <v>31</v>
      </c>
      <c r="B10" s="128">
        <v>2730</v>
      </c>
      <c r="C10" s="125">
        <v>318048.55</v>
      </c>
      <c r="D10" s="126">
        <v>318048.55</v>
      </c>
      <c r="E10" s="126">
        <f t="shared" si="0"/>
        <v>100</v>
      </c>
      <c r="F10" s="126">
        <v>443979.59</v>
      </c>
      <c r="G10" s="126">
        <v>443979.59</v>
      </c>
      <c r="H10" s="103">
        <f>G10/F10*100</f>
        <v>100</v>
      </c>
      <c r="I10" s="108"/>
      <c r="J10" s="108"/>
      <c r="K10" s="108"/>
    </row>
    <row r="11" spans="1:11" ht="90" customHeight="1" thickBot="1">
      <c r="A11" s="124" t="s">
        <v>35</v>
      </c>
      <c r="B11" s="128">
        <v>2730</v>
      </c>
      <c r="C11" s="125">
        <v>1660665.5</v>
      </c>
      <c r="D11" s="126">
        <v>1652253.42</v>
      </c>
      <c r="E11" s="126">
        <f t="shared" si="0"/>
        <v>99.49345126998784</v>
      </c>
      <c r="F11" s="126">
        <v>25698015.77</v>
      </c>
      <c r="G11" s="126">
        <v>25695251.44</v>
      </c>
      <c r="H11" s="103">
        <f t="shared" si="1"/>
        <v>99.98924302162183</v>
      </c>
      <c r="I11" s="108"/>
      <c r="J11" s="108"/>
      <c r="K11" s="108"/>
    </row>
    <row r="12" spans="1:11" ht="90" customHeight="1" thickBot="1">
      <c r="A12" s="124" t="s">
        <v>62</v>
      </c>
      <c r="B12" s="128">
        <v>2730</v>
      </c>
      <c r="C12" s="125">
        <v>2000</v>
      </c>
      <c r="D12" s="126">
        <v>1582.09</v>
      </c>
      <c r="E12" s="126">
        <f t="shared" si="0"/>
        <v>79.1045</v>
      </c>
      <c r="F12" s="126">
        <v>13802.12</v>
      </c>
      <c r="G12" s="126">
        <v>13802.12</v>
      </c>
      <c r="H12" s="103">
        <f t="shared" si="1"/>
        <v>100</v>
      </c>
      <c r="I12" s="108"/>
      <c r="J12" s="108"/>
      <c r="K12" s="108"/>
    </row>
    <row r="13" spans="1:11" s="115" customFormat="1" ht="90" customHeight="1" thickBot="1">
      <c r="A13" s="146" t="s">
        <v>78</v>
      </c>
      <c r="B13" s="151"/>
      <c r="C13" s="148">
        <f>SUM(C7:C12)</f>
        <v>5220500</v>
      </c>
      <c r="D13" s="148">
        <f>SUM(D7:D12)</f>
        <v>5126896.83</v>
      </c>
      <c r="E13" s="159">
        <f t="shared" si="0"/>
        <v>98.20700756632506</v>
      </c>
      <c r="F13" s="148">
        <f>SUM(F7:F12)</f>
        <v>29917579.220000003</v>
      </c>
      <c r="G13" s="148">
        <f>SUM(G7:G12)</f>
        <v>29914814.890000004</v>
      </c>
      <c r="H13" s="159">
        <f t="shared" si="1"/>
        <v>99.99076018156525</v>
      </c>
      <c r="I13" s="114"/>
      <c r="J13" s="114"/>
      <c r="K13" s="114"/>
    </row>
    <row r="14" spans="1:11" ht="90" customHeight="1" thickBot="1">
      <c r="A14" s="124" t="s">
        <v>24</v>
      </c>
      <c r="B14" s="128">
        <v>2730</v>
      </c>
      <c r="C14" s="103">
        <v>28610.89</v>
      </c>
      <c r="D14" s="126">
        <v>28598.53</v>
      </c>
      <c r="E14" s="126">
        <f t="shared" si="0"/>
        <v>99.95679966614111</v>
      </c>
      <c r="F14" s="126">
        <v>21887.67</v>
      </c>
      <c r="G14" s="126">
        <v>21887.67</v>
      </c>
      <c r="H14" s="126">
        <f t="shared" si="1"/>
        <v>100</v>
      </c>
      <c r="I14" s="108"/>
      <c r="J14" s="108"/>
      <c r="K14" s="108"/>
    </row>
    <row r="15" spans="1:11" ht="90" customHeight="1" thickBot="1">
      <c r="A15" s="124" t="s">
        <v>16</v>
      </c>
      <c r="B15" s="128">
        <v>2240</v>
      </c>
      <c r="C15" s="103">
        <v>150</v>
      </c>
      <c r="D15" s="126">
        <v>142.08</v>
      </c>
      <c r="E15" s="126">
        <f aca="true" t="shared" si="2" ref="E15:E51">D15/C15*100</f>
        <v>94.72</v>
      </c>
      <c r="F15" s="126">
        <v>150</v>
      </c>
      <c r="G15" s="126">
        <v>122.49</v>
      </c>
      <c r="H15" s="126">
        <f t="shared" si="1"/>
        <v>81.66</v>
      </c>
      <c r="I15" s="108"/>
      <c r="J15" s="108"/>
      <c r="K15" s="108"/>
    </row>
    <row r="16" spans="1:11" ht="90" customHeight="1" thickBot="1">
      <c r="A16" s="124" t="s">
        <v>27</v>
      </c>
      <c r="B16" s="128">
        <v>2730</v>
      </c>
      <c r="C16" s="103">
        <v>539.11</v>
      </c>
      <c r="D16" s="126">
        <v>539.11</v>
      </c>
      <c r="E16" s="126">
        <f t="shared" si="2"/>
        <v>100</v>
      </c>
      <c r="F16" s="126">
        <v>650</v>
      </c>
      <c r="G16" s="126">
        <v>610.87</v>
      </c>
      <c r="H16" s="126">
        <f t="shared" si="1"/>
        <v>93.97999999999999</v>
      </c>
      <c r="I16" s="108"/>
      <c r="J16" s="108"/>
      <c r="K16" s="108"/>
    </row>
    <row r="17" spans="1:11" ht="90" customHeight="1" thickBot="1">
      <c r="A17" s="124" t="s">
        <v>16</v>
      </c>
      <c r="B17" s="128">
        <v>2240</v>
      </c>
      <c r="C17" s="103">
        <v>0</v>
      </c>
      <c r="D17" s="126">
        <v>0</v>
      </c>
      <c r="E17" s="126" t="e">
        <f t="shared" si="2"/>
        <v>#DIV/0!</v>
      </c>
      <c r="F17" s="126">
        <v>0</v>
      </c>
      <c r="G17" s="126">
        <v>0</v>
      </c>
      <c r="H17" s="126" t="e">
        <f t="shared" si="1"/>
        <v>#DIV/0!</v>
      </c>
      <c r="I17" s="108"/>
      <c r="J17" s="108"/>
      <c r="K17" s="108"/>
    </row>
    <row r="18" spans="1:11" ht="90" customHeight="1" thickBot="1">
      <c r="A18" s="124" t="s">
        <v>32</v>
      </c>
      <c r="B18" s="128">
        <v>2730</v>
      </c>
      <c r="C18" s="103">
        <v>8441.36</v>
      </c>
      <c r="D18" s="126">
        <v>8441.36</v>
      </c>
      <c r="E18" s="126">
        <f t="shared" si="2"/>
        <v>100</v>
      </c>
      <c r="F18" s="126">
        <v>6476.36</v>
      </c>
      <c r="G18" s="126">
        <v>6476.36</v>
      </c>
      <c r="H18" s="126">
        <f t="shared" si="1"/>
        <v>100</v>
      </c>
      <c r="I18" s="108"/>
      <c r="J18" s="108"/>
      <c r="K18" s="108"/>
    </row>
    <row r="19" spans="1:11" ht="90" customHeight="1" thickBot="1">
      <c r="A19" s="124" t="s">
        <v>36</v>
      </c>
      <c r="B19" s="128">
        <v>2730</v>
      </c>
      <c r="C19" s="103">
        <v>37958.64</v>
      </c>
      <c r="D19" s="126">
        <v>28791.57</v>
      </c>
      <c r="E19" s="126">
        <f t="shared" si="2"/>
        <v>75.84984604295623</v>
      </c>
      <c r="F19" s="126">
        <v>99391.82</v>
      </c>
      <c r="G19" s="126">
        <v>99371.67</v>
      </c>
      <c r="H19" s="126">
        <f t="shared" si="1"/>
        <v>99.97972670185533</v>
      </c>
      <c r="I19" s="108"/>
      <c r="J19" s="108"/>
      <c r="K19" s="108"/>
    </row>
    <row r="20" spans="1:11" ht="90" customHeight="1" thickBot="1">
      <c r="A20" s="124" t="s">
        <v>16</v>
      </c>
      <c r="B20" s="128">
        <v>2240</v>
      </c>
      <c r="C20" s="103">
        <v>100</v>
      </c>
      <c r="D20" s="126">
        <v>60.11</v>
      </c>
      <c r="E20" s="126">
        <f t="shared" si="2"/>
        <v>60.11</v>
      </c>
      <c r="F20" s="126">
        <v>144.15</v>
      </c>
      <c r="G20" s="126">
        <v>144.15</v>
      </c>
      <c r="H20" s="126">
        <f t="shared" si="1"/>
        <v>100</v>
      </c>
      <c r="I20" s="108"/>
      <c r="J20" s="108"/>
      <c r="K20" s="108"/>
    </row>
    <row r="21" spans="1:11" s="51" customFormat="1" ht="90" customHeight="1" thickBot="1">
      <c r="A21" s="129" t="s">
        <v>79</v>
      </c>
      <c r="B21" s="152"/>
      <c r="C21" s="131">
        <f>C20+C19+C18+C17+C16+C15+C14</f>
        <v>75800</v>
      </c>
      <c r="D21" s="131">
        <f>D20+D19+D18+D17+D16+D15+D14</f>
        <v>66572.76000000001</v>
      </c>
      <c r="E21" s="159">
        <f t="shared" si="2"/>
        <v>87.82686015831136</v>
      </c>
      <c r="F21" s="131">
        <f>SUM(F14:F20)</f>
        <v>128700</v>
      </c>
      <c r="G21" s="131">
        <f>SUM(G14:G20)</f>
        <v>128613.20999999999</v>
      </c>
      <c r="H21" s="159">
        <f t="shared" si="1"/>
        <v>99.93256410256409</v>
      </c>
      <c r="I21" s="109"/>
      <c r="J21" s="109"/>
      <c r="K21" s="109"/>
    </row>
    <row r="22" spans="1:11" ht="90" customHeight="1" thickBot="1">
      <c r="A22" s="124" t="s">
        <v>25</v>
      </c>
      <c r="B22" s="128">
        <v>2730</v>
      </c>
      <c r="C22" s="125">
        <v>28752.12</v>
      </c>
      <c r="D22" s="126">
        <v>21402</v>
      </c>
      <c r="E22" s="126">
        <f t="shared" si="2"/>
        <v>74.43625026606733</v>
      </c>
      <c r="F22" s="126">
        <v>27627.12</v>
      </c>
      <c r="G22" s="126">
        <v>27627.12</v>
      </c>
      <c r="H22" s="103">
        <f>G22/F22*100</f>
        <v>100</v>
      </c>
      <c r="I22" s="108"/>
      <c r="J22" s="108"/>
      <c r="K22" s="108"/>
    </row>
    <row r="23" spans="1:11" s="52" customFormat="1" ht="90" customHeight="1" thickBot="1">
      <c r="A23" s="149" t="s">
        <v>29</v>
      </c>
      <c r="B23" s="153">
        <v>2730</v>
      </c>
      <c r="C23" s="102">
        <v>608.98</v>
      </c>
      <c r="D23" s="126">
        <v>581.18</v>
      </c>
      <c r="E23" s="126">
        <f t="shared" si="2"/>
        <v>95.43498965483266</v>
      </c>
      <c r="F23" s="126">
        <v>629.77</v>
      </c>
      <c r="G23" s="126">
        <v>629.77</v>
      </c>
      <c r="H23" s="103">
        <f aca="true" t="shared" si="3" ref="H23:H28">G23/F23*100</f>
        <v>100</v>
      </c>
      <c r="I23" s="110"/>
      <c r="J23" s="110"/>
      <c r="K23" s="110"/>
    </row>
    <row r="24" spans="1:11" ht="90" customHeight="1" thickBot="1">
      <c r="A24" s="124" t="s">
        <v>30</v>
      </c>
      <c r="B24" s="128">
        <v>2730</v>
      </c>
      <c r="C24" s="103">
        <v>145654.9</v>
      </c>
      <c r="D24" s="126">
        <v>145654.9</v>
      </c>
      <c r="E24" s="126">
        <f t="shared" si="2"/>
        <v>100</v>
      </c>
      <c r="F24" s="126">
        <v>222627.11</v>
      </c>
      <c r="G24" s="126">
        <v>212790.64</v>
      </c>
      <c r="H24" s="103">
        <f t="shared" si="3"/>
        <v>95.58163873213826</v>
      </c>
      <c r="I24" s="108"/>
      <c r="J24" s="108"/>
      <c r="K24" s="108"/>
    </row>
    <row r="25" spans="1:11" ht="90" customHeight="1" thickBot="1">
      <c r="A25" s="124" t="s">
        <v>33</v>
      </c>
      <c r="B25" s="128">
        <v>2610</v>
      </c>
      <c r="C25" s="103">
        <v>588159</v>
      </c>
      <c r="D25" s="126">
        <v>566813.92</v>
      </c>
      <c r="E25" s="126">
        <f t="shared" si="2"/>
        <v>96.37086570128146</v>
      </c>
      <c r="F25" s="126">
        <v>888026.92</v>
      </c>
      <c r="G25" s="126">
        <v>888026.92</v>
      </c>
      <c r="H25" s="103">
        <f t="shared" si="3"/>
        <v>100</v>
      </c>
      <c r="I25" s="108"/>
      <c r="J25" s="108"/>
      <c r="K25" s="108"/>
    </row>
    <row r="26" spans="1:11" ht="90" customHeight="1" thickBot="1">
      <c r="A26" s="124" t="s">
        <v>34</v>
      </c>
      <c r="B26" s="128">
        <v>2610</v>
      </c>
      <c r="C26" s="103">
        <v>856541</v>
      </c>
      <c r="D26" s="126">
        <v>772470.55</v>
      </c>
      <c r="E26" s="126">
        <f t="shared" si="2"/>
        <v>90.18488898955216</v>
      </c>
      <c r="F26" s="126">
        <v>1113253.08</v>
      </c>
      <c r="G26" s="126">
        <v>876270.2</v>
      </c>
      <c r="H26" s="103">
        <f t="shared" si="3"/>
        <v>78.7125780958989</v>
      </c>
      <c r="I26" s="108"/>
      <c r="J26" s="108"/>
      <c r="K26" s="108"/>
    </row>
    <row r="27" spans="1:11" ht="90" customHeight="1" thickBot="1">
      <c r="A27" s="127" t="s">
        <v>76</v>
      </c>
      <c r="B27" s="128">
        <v>3240</v>
      </c>
      <c r="C27" s="166">
        <v>21384</v>
      </c>
      <c r="D27" s="126">
        <v>10548</v>
      </c>
      <c r="E27" s="126">
        <f t="shared" si="2"/>
        <v>49.32659932659932</v>
      </c>
      <c r="F27" s="126">
        <v>10836</v>
      </c>
      <c r="G27" s="126">
        <v>10836</v>
      </c>
      <c r="H27" s="103">
        <f t="shared" si="3"/>
        <v>100</v>
      </c>
      <c r="I27" s="108"/>
      <c r="J27" s="108"/>
      <c r="K27" s="108"/>
    </row>
    <row r="28" spans="1:11" s="58" customFormat="1" ht="90" customHeight="1" thickBot="1">
      <c r="A28" s="129" t="s">
        <v>80</v>
      </c>
      <c r="B28" s="152"/>
      <c r="C28" s="131">
        <f>SUM(C22:C27)</f>
        <v>1641100</v>
      </c>
      <c r="D28" s="131">
        <f>SUM(D22:D27)</f>
        <v>1517470.55</v>
      </c>
      <c r="E28" s="159">
        <f t="shared" si="2"/>
        <v>92.46667174456158</v>
      </c>
      <c r="F28" s="131">
        <f>SUM(F22:F27)</f>
        <v>2263000</v>
      </c>
      <c r="G28" s="131">
        <f>SUM(G22:G27)</f>
        <v>2016180.6500000001</v>
      </c>
      <c r="H28" s="159">
        <f t="shared" si="3"/>
        <v>89.09326778612461</v>
      </c>
      <c r="I28" s="111"/>
      <c r="J28" s="111"/>
      <c r="K28" s="111"/>
    </row>
    <row r="29" spans="1:11" s="119" customFormat="1" ht="90" customHeight="1" thickBot="1">
      <c r="A29" s="132" t="s">
        <v>81</v>
      </c>
      <c r="B29" s="154">
        <v>2730</v>
      </c>
      <c r="C29" s="134">
        <v>232483.25</v>
      </c>
      <c r="D29" s="134">
        <v>230606.15</v>
      </c>
      <c r="E29" s="134">
        <f t="shared" si="2"/>
        <v>99.19258699282636</v>
      </c>
      <c r="F29" s="134">
        <v>189262.8</v>
      </c>
      <c r="G29" s="134">
        <v>189022.19</v>
      </c>
      <c r="H29" s="134">
        <f>G29/F29*100</f>
        <v>99.8728698930799</v>
      </c>
      <c r="I29" s="118"/>
      <c r="J29" s="118"/>
      <c r="K29" s="118"/>
    </row>
    <row r="30" spans="1:11" s="119" customFormat="1" ht="90" customHeight="1" thickBot="1">
      <c r="A30" s="135" t="s">
        <v>101</v>
      </c>
      <c r="B30" s="154">
        <v>2730</v>
      </c>
      <c r="C30" s="134">
        <v>48000</v>
      </c>
      <c r="D30" s="134">
        <v>48000</v>
      </c>
      <c r="E30" s="134">
        <f t="shared" si="2"/>
        <v>100</v>
      </c>
      <c r="F30" s="134"/>
      <c r="G30" s="134"/>
      <c r="H30" s="134"/>
      <c r="I30" s="118"/>
      <c r="J30" s="118"/>
      <c r="K30" s="118"/>
    </row>
    <row r="31" spans="1:11" s="119" customFormat="1" ht="90" customHeight="1" thickBot="1">
      <c r="A31" s="135" t="s">
        <v>99</v>
      </c>
      <c r="B31" s="154">
        <v>2730</v>
      </c>
      <c r="C31" s="134" t="s">
        <v>92</v>
      </c>
      <c r="D31" s="134" t="s">
        <v>92</v>
      </c>
      <c r="E31" s="134"/>
      <c r="F31" s="134">
        <v>113000</v>
      </c>
      <c r="G31" s="134">
        <v>113000</v>
      </c>
      <c r="H31" s="134">
        <f>G31/F31*100</f>
        <v>100</v>
      </c>
      <c r="I31" s="118"/>
      <c r="J31" s="118"/>
      <c r="K31" s="118"/>
    </row>
    <row r="32" spans="1:11" s="119" customFormat="1" ht="90" customHeight="1" thickBot="1">
      <c r="A32" s="135" t="s">
        <v>90</v>
      </c>
      <c r="B32" s="154">
        <v>2730</v>
      </c>
      <c r="C32" s="134">
        <v>8000</v>
      </c>
      <c r="D32" s="134">
        <v>6322.9</v>
      </c>
      <c r="E32" s="134">
        <f t="shared" si="2"/>
        <v>79.03625</v>
      </c>
      <c r="F32" s="134" t="s">
        <v>92</v>
      </c>
      <c r="G32" s="134" t="s">
        <v>92</v>
      </c>
      <c r="H32" s="134"/>
      <c r="I32" s="118"/>
      <c r="J32" s="118"/>
      <c r="K32" s="118"/>
    </row>
    <row r="33" spans="1:11" s="119" customFormat="1" ht="90" customHeight="1" thickBot="1">
      <c r="A33" s="135" t="s">
        <v>91</v>
      </c>
      <c r="B33" s="154">
        <v>2730</v>
      </c>
      <c r="C33" s="134">
        <v>100000</v>
      </c>
      <c r="D33" s="134">
        <v>100000</v>
      </c>
      <c r="E33" s="134">
        <f t="shared" si="2"/>
        <v>100</v>
      </c>
      <c r="F33" s="134" t="s">
        <v>92</v>
      </c>
      <c r="G33" s="134" t="s">
        <v>92</v>
      </c>
      <c r="H33" s="134"/>
      <c r="I33" s="118"/>
      <c r="J33" s="118"/>
      <c r="K33" s="118"/>
    </row>
    <row r="34" spans="1:11" s="119" customFormat="1" ht="90" customHeight="1" thickBot="1">
      <c r="A34" s="165" t="s">
        <v>100</v>
      </c>
      <c r="B34" s="154">
        <v>2730</v>
      </c>
      <c r="C34" s="134">
        <v>2052.75</v>
      </c>
      <c r="D34" s="134">
        <v>1708.2</v>
      </c>
      <c r="E34" s="134">
        <f t="shared" si="2"/>
        <v>83.21519912312752</v>
      </c>
      <c r="F34" s="134">
        <v>1783.2</v>
      </c>
      <c r="G34" s="134">
        <v>1783.2</v>
      </c>
      <c r="H34" s="134">
        <f>G34/F34*100</f>
        <v>100</v>
      </c>
      <c r="I34" s="118"/>
      <c r="J34" s="118"/>
      <c r="K34" s="118"/>
    </row>
    <row r="35" spans="1:11" s="117" customFormat="1" ht="90" customHeight="1" thickBot="1">
      <c r="A35" s="137" t="s">
        <v>93</v>
      </c>
      <c r="B35" s="155">
        <v>2730</v>
      </c>
      <c r="C35" s="139">
        <v>864319</v>
      </c>
      <c r="D35" s="139">
        <v>859374.37</v>
      </c>
      <c r="E35" s="162">
        <f t="shared" si="2"/>
        <v>99.42791608190957</v>
      </c>
      <c r="F35" s="162">
        <v>934006</v>
      </c>
      <c r="G35" s="162">
        <v>924710.9</v>
      </c>
      <c r="H35" s="162">
        <f>G35/F35*100</f>
        <v>99.00481367357384</v>
      </c>
      <c r="I35" s="116"/>
      <c r="J35" s="116"/>
      <c r="K35" s="116"/>
    </row>
    <row r="36" spans="1:11" s="52" customFormat="1" ht="90" customHeight="1" thickBot="1">
      <c r="A36" s="140" t="s">
        <v>39</v>
      </c>
      <c r="B36" s="153">
        <v>2730</v>
      </c>
      <c r="C36" s="126">
        <v>324555.41</v>
      </c>
      <c r="D36" s="103">
        <v>281803.7</v>
      </c>
      <c r="E36" s="126">
        <f t="shared" si="2"/>
        <v>86.82760826571958</v>
      </c>
      <c r="F36" s="103">
        <v>303750.19</v>
      </c>
      <c r="G36" s="103">
        <v>303750.19</v>
      </c>
      <c r="H36" s="126">
        <f>G36/F36*100</f>
        <v>100</v>
      </c>
      <c r="I36" s="110"/>
      <c r="J36" s="110"/>
      <c r="K36" s="110"/>
    </row>
    <row r="37" spans="1:11" ht="90" customHeight="1" thickBot="1">
      <c r="A37" s="141" t="s">
        <v>40</v>
      </c>
      <c r="B37" s="128">
        <v>2730</v>
      </c>
      <c r="C37" s="103">
        <v>2731645.68</v>
      </c>
      <c r="D37" s="103">
        <v>2649325.47</v>
      </c>
      <c r="E37" s="126">
        <f t="shared" si="2"/>
        <v>96.98642431546979</v>
      </c>
      <c r="F37" s="103">
        <v>233277.48</v>
      </c>
      <c r="G37" s="103">
        <v>232920.22</v>
      </c>
      <c r="H37" s="126">
        <f aca="true" t="shared" si="4" ref="H37:H51">G37/F37*100</f>
        <v>99.846851912152</v>
      </c>
      <c r="I37" s="108"/>
      <c r="J37" s="108"/>
      <c r="K37" s="108"/>
    </row>
    <row r="38" spans="1:11" ht="90" customHeight="1" thickBot="1">
      <c r="A38" s="141" t="s">
        <v>41</v>
      </c>
      <c r="B38" s="128">
        <v>2730</v>
      </c>
      <c r="C38" s="103">
        <v>16340646.91</v>
      </c>
      <c r="D38" s="103">
        <v>16340646.91</v>
      </c>
      <c r="E38" s="126">
        <f t="shared" si="2"/>
        <v>100</v>
      </c>
      <c r="F38" s="103">
        <f>17450268.34-F39</f>
        <v>17450221.93</v>
      </c>
      <c r="G38" s="103">
        <f>17450268.34-G39</f>
        <v>17450221.93</v>
      </c>
      <c r="H38" s="126">
        <f t="shared" si="4"/>
        <v>100</v>
      </c>
      <c r="I38" s="108"/>
      <c r="J38" s="108"/>
      <c r="K38" s="108"/>
    </row>
    <row r="39" spans="1:11" ht="90" customHeight="1" thickBot="1">
      <c r="A39" s="124" t="s">
        <v>16</v>
      </c>
      <c r="B39" s="128">
        <v>2240</v>
      </c>
      <c r="C39" s="103">
        <v>0</v>
      </c>
      <c r="D39" s="103">
        <v>0</v>
      </c>
      <c r="E39" s="126" t="e">
        <f t="shared" si="2"/>
        <v>#DIV/0!</v>
      </c>
      <c r="F39" s="103">
        <v>46.41</v>
      </c>
      <c r="G39" s="103">
        <v>46.41</v>
      </c>
      <c r="H39" s="126">
        <f t="shared" si="4"/>
        <v>100</v>
      </c>
      <c r="I39" s="108"/>
      <c r="J39" s="108"/>
      <c r="K39" s="108"/>
    </row>
    <row r="40" spans="1:11" ht="90" customHeight="1" thickBot="1">
      <c r="A40" s="141" t="s">
        <v>73</v>
      </c>
      <c r="B40" s="128">
        <v>2730</v>
      </c>
      <c r="C40" s="103">
        <v>1726954.41</v>
      </c>
      <c r="D40" s="103">
        <v>1692806.19</v>
      </c>
      <c r="E40" s="126">
        <f t="shared" si="2"/>
        <v>98.02263338266121</v>
      </c>
      <c r="F40" s="103">
        <v>1928250.87</v>
      </c>
      <c r="G40" s="103">
        <v>1928250.87</v>
      </c>
      <c r="H40" s="126">
        <f t="shared" si="4"/>
        <v>100</v>
      </c>
      <c r="I40" s="108"/>
      <c r="J40" s="108"/>
      <c r="K40" s="108"/>
    </row>
    <row r="41" spans="1:11" ht="90" customHeight="1" thickBot="1">
      <c r="A41" s="141" t="s">
        <v>43</v>
      </c>
      <c r="B41" s="128">
        <v>2730</v>
      </c>
      <c r="C41" s="103">
        <v>3385299.09</v>
      </c>
      <c r="D41" s="103">
        <v>3380449.7</v>
      </c>
      <c r="E41" s="126">
        <f t="shared" si="2"/>
        <v>99.8567515049313</v>
      </c>
      <c r="F41" s="103">
        <f>3585672.37-F42</f>
        <v>3585665.0900000003</v>
      </c>
      <c r="G41" s="103">
        <f>3585099.93-G42</f>
        <v>3585092.6500000004</v>
      </c>
      <c r="H41" s="126">
        <f t="shared" si="4"/>
        <v>99.98403531881446</v>
      </c>
      <c r="I41" s="108"/>
      <c r="J41" s="108"/>
      <c r="K41" s="108"/>
    </row>
    <row r="42" spans="1:11" ht="90" customHeight="1" thickBot="1">
      <c r="A42" s="124" t="s">
        <v>16</v>
      </c>
      <c r="B42" s="128">
        <v>2240</v>
      </c>
      <c r="C42" s="103">
        <v>0</v>
      </c>
      <c r="D42" s="103">
        <v>0</v>
      </c>
      <c r="E42" s="126" t="e">
        <f t="shared" si="2"/>
        <v>#DIV/0!</v>
      </c>
      <c r="F42" s="103">
        <v>7.28</v>
      </c>
      <c r="G42" s="103">
        <v>7.28</v>
      </c>
      <c r="H42" s="126">
        <f t="shared" si="4"/>
        <v>100</v>
      </c>
      <c r="I42" s="108"/>
      <c r="J42" s="108"/>
      <c r="K42" s="108"/>
    </row>
    <row r="43" spans="1:11" ht="90" customHeight="1" thickBot="1">
      <c r="A43" s="141" t="s">
        <v>74</v>
      </c>
      <c r="B43" s="128">
        <v>2730</v>
      </c>
      <c r="C43" s="103">
        <v>616824</v>
      </c>
      <c r="D43" s="103">
        <v>553570.69</v>
      </c>
      <c r="E43" s="126">
        <f t="shared" si="2"/>
        <v>89.74532281493586</v>
      </c>
      <c r="F43" s="103">
        <v>631535.25</v>
      </c>
      <c r="G43" s="103">
        <v>631105.25</v>
      </c>
      <c r="H43" s="126">
        <f t="shared" si="4"/>
        <v>99.93191195582511</v>
      </c>
      <c r="I43" s="108"/>
      <c r="J43" s="108"/>
      <c r="K43" s="108"/>
    </row>
    <row r="44" spans="1:11" ht="90" customHeight="1" thickBot="1">
      <c r="A44" s="141" t="s">
        <v>45</v>
      </c>
      <c r="B44" s="128">
        <v>2730</v>
      </c>
      <c r="C44" s="103">
        <v>36524.5</v>
      </c>
      <c r="D44" s="103">
        <v>2232.51</v>
      </c>
      <c r="E44" s="126">
        <f t="shared" si="2"/>
        <v>6.112362934468645</v>
      </c>
      <c r="F44" s="103">
        <v>57620</v>
      </c>
      <c r="G44" s="103">
        <v>57620</v>
      </c>
      <c r="H44" s="126">
        <f t="shared" si="4"/>
        <v>100</v>
      </c>
      <c r="I44" s="108"/>
      <c r="J44" s="108"/>
      <c r="K44" s="108"/>
    </row>
    <row r="45" spans="1:11" ht="90" customHeight="1" thickBot="1">
      <c r="A45" s="164" t="s">
        <v>46</v>
      </c>
      <c r="B45" s="128">
        <v>2730</v>
      </c>
      <c r="C45" s="103">
        <v>2427646</v>
      </c>
      <c r="D45" s="103">
        <v>2417671.34</v>
      </c>
      <c r="E45" s="126">
        <f t="shared" si="2"/>
        <v>99.58912213724736</v>
      </c>
      <c r="F45" s="103">
        <f>4029867.55-F46</f>
        <v>4029799.94</v>
      </c>
      <c r="G45" s="103">
        <f>4029867.55-G46</f>
        <v>4029799.94</v>
      </c>
      <c r="H45" s="126">
        <f t="shared" si="4"/>
        <v>100</v>
      </c>
      <c r="I45" s="108"/>
      <c r="J45" s="108"/>
      <c r="K45" s="108"/>
    </row>
    <row r="46" spans="1:11" ht="90" customHeight="1" thickBot="1">
      <c r="A46" s="124" t="s">
        <v>16</v>
      </c>
      <c r="B46" s="128">
        <v>2240</v>
      </c>
      <c r="C46" s="103">
        <v>0</v>
      </c>
      <c r="D46" s="103">
        <v>0</v>
      </c>
      <c r="E46" s="126" t="e">
        <f t="shared" si="2"/>
        <v>#DIV/0!</v>
      </c>
      <c r="F46" s="103">
        <v>67.61</v>
      </c>
      <c r="G46" s="103">
        <v>67.61</v>
      </c>
      <c r="H46" s="126">
        <f t="shared" si="4"/>
        <v>100</v>
      </c>
      <c r="I46" s="108"/>
      <c r="J46" s="108"/>
      <c r="K46" s="108"/>
    </row>
    <row r="47" spans="1:11" ht="90" customHeight="1" thickBot="1">
      <c r="A47" s="141" t="s">
        <v>47</v>
      </c>
      <c r="B47" s="128">
        <v>2730</v>
      </c>
      <c r="C47" s="103">
        <v>4172264</v>
      </c>
      <c r="D47" s="103">
        <v>4039689.29</v>
      </c>
      <c r="E47" s="126">
        <f t="shared" si="2"/>
        <v>96.82247551928641</v>
      </c>
      <c r="F47" s="103">
        <f>4275027.63</f>
        <v>4275027.63</v>
      </c>
      <c r="G47" s="103">
        <f>4275027.63</f>
        <v>4275027.63</v>
      </c>
      <c r="H47" s="126">
        <f t="shared" si="4"/>
        <v>100</v>
      </c>
      <c r="I47" s="108"/>
      <c r="J47" s="108"/>
      <c r="K47" s="108"/>
    </row>
    <row r="48" spans="1:11" ht="90" customHeight="1" thickBot="1">
      <c r="A48" s="124" t="s">
        <v>16</v>
      </c>
      <c r="B48" s="128">
        <v>2240</v>
      </c>
      <c r="C48" s="103">
        <v>840</v>
      </c>
      <c r="D48" s="103">
        <v>696.72</v>
      </c>
      <c r="E48" s="126">
        <f t="shared" si="2"/>
        <v>82.94285714285715</v>
      </c>
      <c r="F48" s="103">
        <v>808.55</v>
      </c>
      <c r="G48" s="103">
        <v>808.55</v>
      </c>
      <c r="H48" s="126">
        <f t="shared" si="4"/>
        <v>100</v>
      </c>
      <c r="I48" s="108"/>
      <c r="J48" s="108"/>
      <c r="K48" s="108"/>
    </row>
    <row r="49" spans="1:11" s="52" customFormat="1" ht="90" customHeight="1" thickBot="1">
      <c r="A49" s="140" t="s">
        <v>102</v>
      </c>
      <c r="B49" s="153">
        <v>2730</v>
      </c>
      <c r="C49" s="126">
        <v>0</v>
      </c>
      <c r="D49" s="126">
        <v>0</v>
      </c>
      <c r="E49" s="126" t="e">
        <f t="shared" si="2"/>
        <v>#DIV/0!</v>
      </c>
      <c r="F49" s="126">
        <v>583305.7</v>
      </c>
      <c r="G49" s="126">
        <f>F49</f>
        <v>583305.7</v>
      </c>
      <c r="H49" s="126">
        <f t="shared" si="4"/>
        <v>100</v>
      </c>
      <c r="I49" s="110"/>
      <c r="J49" s="110"/>
      <c r="K49" s="110"/>
    </row>
    <row r="50" spans="1:11" s="61" customFormat="1" ht="90" customHeight="1" thickBot="1">
      <c r="A50" s="129" t="s">
        <v>82</v>
      </c>
      <c r="B50" s="152"/>
      <c r="C50" s="131">
        <f>SUM(C36:C49)</f>
        <v>31763200</v>
      </c>
      <c r="D50" s="131">
        <f>SUM(D36:D49)</f>
        <v>31358892.520000003</v>
      </c>
      <c r="E50" s="159">
        <f t="shared" si="2"/>
        <v>98.72711981160589</v>
      </c>
      <c r="F50" s="131">
        <f>SUM(F36:F49)</f>
        <v>33079383.930000003</v>
      </c>
      <c r="G50" s="131">
        <f>SUM(G36:G49)</f>
        <v>33078024.230000004</v>
      </c>
      <c r="H50" s="159">
        <f t="shared" si="4"/>
        <v>99.99588958487595</v>
      </c>
      <c r="I50" s="112"/>
      <c r="J50" s="112"/>
      <c r="K50" s="112"/>
    </row>
    <row r="51" spans="1:11" s="69" customFormat="1" ht="90" customHeight="1" thickBot="1">
      <c r="A51" s="66" t="s">
        <v>83</v>
      </c>
      <c r="B51" s="156"/>
      <c r="C51" s="68">
        <f>C50+C35+C28+C21+C13</f>
        <v>39564919</v>
      </c>
      <c r="D51" s="68">
        <f>D50+D35+D28+D21+D13</f>
        <v>38929207.03</v>
      </c>
      <c r="E51" s="163">
        <f t="shared" si="2"/>
        <v>98.39324334266931</v>
      </c>
      <c r="F51" s="68">
        <f>F50+F35+F28+F21+F13</f>
        <v>66322669.150000006</v>
      </c>
      <c r="G51" s="68">
        <f>G50+G35+G28+G21+G13</f>
        <v>66062343.88000001</v>
      </c>
      <c r="H51" s="163">
        <f t="shared" si="4"/>
        <v>99.60748674120575</v>
      </c>
      <c r="I51" s="113"/>
      <c r="J51" s="113"/>
      <c r="K51" s="113"/>
    </row>
    <row r="52" spans="1:8" s="49" customFormat="1" ht="120" customHeight="1">
      <c r="A52" s="48" t="s">
        <v>60</v>
      </c>
      <c r="B52" s="157"/>
      <c r="H52" s="123" t="s">
        <v>95</v>
      </c>
    </row>
  </sheetData>
  <sheetProtection/>
  <mergeCells count="7">
    <mergeCell ref="B5:B6"/>
    <mergeCell ref="C5:E5"/>
    <mergeCell ref="F5:H5"/>
    <mergeCell ref="A1:H1"/>
    <mergeCell ref="A3:H3"/>
    <mergeCell ref="A4:H4"/>
    <mergeCell ref="A2:K2"/>
  </mergeCells>
  <printOptions/>
  <pageMargins left="0.984251968503937" right="0" top="0.7874015748031497" bottom="0" header="0" footer="0"/>
  <pageSetup horizontalDpi="300" verticalDpi="300" orientation="portrait" paperSize="9" scale="39" r:id="rId1"/>
  <rowBreaks count="2" manualBreakCount="2">
    <brk id="18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2016-03-11T09:10:35Z</cp:lastPrinted>
  <dcterms:created xsi:type="dcterms:W3CDTF">2003-08-01T10:44:19Z</dcterms:created>
  <dcterms:modified xsi:type="dcterms:W3CDTF">2016-03-12T07:57:09Z</dcterms:modified>
  <cp:category/>
  <cp:version/>
  <cp:contentType/>
  <cp:contentStatus/>
</cp:coreProperties>
</file>